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filterPrivacy="1"/>
  <xr:revisionPtr revIDLastSave="538" documentId="11_5FC3060B7E633CE74452E91742EF653F169C5D07" xr6:coauthVersionLast="47" xr6:coauthVersionMax="47" xr10:uidLastSave="{FEF8E053-0017-45EE-B9BA-69AEB2C26805}"/>
  <bookViews>
    <workbookView xWindow="-28620" yWindow="1470" windowWidth="17940" windowHeight="10635" xr2:uid="{00000000-000D-0000-FFFF-FFFF00000000}"/>
  </bookViews>
  <sheets>
    <sheet name="A Financial Overview" sheetId="1" r:id="rId1"/>
    <sheet name="B Giving by Age" sheetId="2" r:id="rId2"/>
    <sheet name="C Comparative Statistics" sheetId="3" r:id="rId3"/>
    <sheet name="D Mass Count Trends" sheetId="4" r:id="rId4"/>
    <sheet name="E OCD Data" sheetId="7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7" i="3" l="1"/>
  <c r="C16" i="3" l="1"/>
  <c r="C13" i="3"/>
  <c r="C3" i="3"/>
  <c r="C2" i="3"/>
  <c r="C6" i="3" s="1"/>
  <c r="C14" i="3" s="1"/>
  <c r="C12" i="3"/>
  <c r="C11" i="3"/>
  <c r="C5" i="3"/>
  <c r="C15" i="3" l="1"/>
  <c r="D9" i="1" l="1"/>
  <c r="H9" i="1"/>
  <c r="C10" i="4" l="1"/>
  <c r="B10" i="4"/>
  <c r="K41" i="7"/>
  <c r="J41" i="7"/>
  <c r="I41" i="7"/>
  <c r="H41" i="7"/>
  <c r="G41" i="7"/>
  <c r="F41" i="7"/>
  <c r="E41" i="7"/>
  <c r="D41" i="7"/>
  <c r="C41" i="7"/>
  <c r="B41" i="7"/>
  <c r="K40" i="7"/>
  <c r="J40" i="7"/>
  <c r="I40" i="7"/>
  <c r="H40" i="7"/>
  <c r="G40" i="7"/>
  <c r="F40" i="7"/>
  <c r="E40" i="7"/>
  <c r="D40" i="7"/>
  <c r="C40" i="7"/>
  <c r="B40" i="7"/>
  <c r="K39" i="7"/>
  <c r="K42" i="7" s="1"/>
  <c r="J39" i="7"/>
  <c r="J42" i="7" s="1"/>
  <c r="I39" i="7"/>
  <c r="I42" i="7" s="1"/>
  <c r="H39" i="7"/>
  <c r="H42" i="7" s="1"/>
  <c r="G39" i="7"/>
  <c r="G42" i="7" s="1"/>
  <c r="F39" i="7"/>
  <c r="E39" i="7"/>
  <c r="E42" i="7" s="1"/>
  <c r="D39" i="7"/>
  <c r="D42" i="7" s="1"/>
  <c r="C39" i="7"/>
  <c r="C42" i="7" s="1"/>
  <c r="B39" i="7"/>
  <c r="B42" i="7" s="1"/>
  <c r="G10" i="1"/>
  <c r="F42" i="7" l="1"/>
  <c r="O10" i="4"/>
  <c r="N10" i="4"/>
  <c r="M10" i="4"/>
  <c r="L10" i="4"/>
  <c r="K10" i="4"/>
  <c r="J10" i="4"/>
  <c r="I10" i="4"/>
  <c r="H10" i="4"/>
  <c r="G10" i="4"/>
  <c r="F10" i="4"/>
  <c r="E10" i="4"/>
  <c r="D49" i="4" s="1"/>
  <c r="L49" i="4" s="1"/>
  <c r="K49" i="4" l="1"/>
  <c r="H49" i="4"/>
  <c r="O49" i="4"/>
  <c r="N49" i="4"/>
  <c r="F49" i="4"/>
  <c r="M49" i="4"/>
  <c r="G49" i="4"/>
  <c r="J49" i="4"/>
  <c r="I49" i="4"/>
  <c r="E49" i="4"/>
  <c r="D3" i="1"/>
  <c r="D4" i="1"/>
  <c r="D5" i="1"/>
  <c r="D6" i="1"/>
  <c r="D7" i="1"/>
  <c r="D8" i="1"/>
  <c r="D2" i="1"/>
  <c r="F10" i="1"/>
  <c r="H2" i="1"/>
  <c r="H3" i="1"/>
  <c r="H4" i="1"/>
  <c r="H5" i="1"/>
  <c r="H6" i="1"/>
  <c r="H7" i="1"/>
  <c r="H8" i="1"/>
  <c r="E10" i="1"/>
  <c r="B10" i="1"/>
  <c r="C10" i="1"/>
  <c r="C9" i="2"/>
  <c r="D2" i="2" s="1"/>
  <c r="B9" i="2"/>
  <c r="H10" i="1" l="1"/>
  <c r="D10" i="1"/>
  <c r="D7" i="2"/>
  <c r="D6" i="2"/>
  <c r="D5" i="2"/>
  <c r="D4" i="2"/>
  <c r="D3" i="2"/>
  <c r="D8" i="2"/>
  <c r="D9" i="2" l="1"/>
</calcChain>
</file>

<file path=xl/sharedStrings.xml><?xml version="1.0" encoding="utf-8"?>
<sst xmlns="http://schemas.openxmlformats.org/spreadsheetml/2006/main" count="103" uniqueCount="92">
  <si>
    <t>Parish</t>
  </si>
  <si>
    <t>Revenue (Giving)</t>
  </si>
  <si>
    <t>Expenses</t>
  </si>
  <si>
    <t>Net</t>
  </si>
  <si>
    <t>Savings</t>
  </si>
  <si>
    <t>Debt</t>
  </si>
  <si>
    <t>Months Exp in Savings</t>
  </si>
  <si>
    <t>Parish 1</t>
  </si>
  <si>
    <t>Parish 2</t>
  </si>
  <si>
    <t>Parish 3</t>
  </si>
  <si>
    <t>Parish 4</t>
  </si>
  <si>
    <t>Parish 5</t>
  </si>
  <si>
    <t>Parish 6</t>
  </si>
  <si>
    <t>Parish 7</t>
  </si>
  <si>
    <t>Parish 8</t>
  </si>
  <si>
    <t>Total</t>
  </si>
  <si>
    <t>Age Range</t>
  </si>
  <si>
    <t>No Contributions</t>
  </si>
  <si>
    <t>Amount Contributed</t>
  </si>
  <si>
    <t>% total</t>
  </si>
  <si>
    <t>Total Revenue for Family</t>
  </si>
  <si>
    <t xml:space="preserve">Number of Registered Households </t>
  </si>
  <si>
    <t>Average Revenue per Registered Household</t>
  </si>
  <si>
    <t>Average Household Income Per MissionInsite</t>
  </si>
  <si>
    <t>Average Revenue as percentage of Household Income</t>
  </si>
  <si>
    <t>Seating Cap</t>
  </si>
  <si>
    <t>#Wknd Masses</t>
  </si>
  <si>
    <t>%Util</t>
  </si>
  <si>
    <t>Annual Change</t>
  </si>
  <si>
    <t>% Change</t>
  </si>
  <si>
    <t>Notes</t>
  </si>
  <si>
    <t>This number comes from your registered households in Gabriel/E Catholic</t>
  </si>
  <si>
    <t>This number will calculate when you input #1 and #2</t>
  </si>
  <si>
    <t>Revenue(Giving)</t>
  </si>
  <si>
    <t xml:space="preserve">This includes only revenue from giving and operating fundraisers. It should exclude bequests and capital fundraising projects. </t>
  </si>
  <si>
    <t xml:space="preserve">Expenses </t>
  </si>
  <si>
    <t>Family</t>
  </si>
  <si>
    <t>Number of Households per Mission Insite</t>
  </si>
  <si>
    <t>Percentage of Territory Households Registered</t>
  </si>
  <si>
    <t>Number of Registered People in Family of Parishes</t>
  </si>
  <si>
    <t>Total October Count</t>
  </si>
  <si>
    <t>Total Mass Count, pulls from D Mass Count Trends tab</t>
  </si>
  <si>
    <t>AOC Avg  for comparisons</t>
  </si>
  <si>
    <t>Deferred Maint</t>
  </si>
  <si>
    <t>Deffered Maint</t>
  </si>
  <si>
    <t>This is the deferred maintenance calculated on FUD 2.1.B Archdiocese Deferred Maintenance Excel Checklist, summarized by parish</t>
  </si>
  <si>
    <t xml:space="preserve">This should include only operating expenses and exclude capital expenes. </t>
  </si>
  <si>
    <t xml:space="preserve">Net (Col D) </t>
  </si>
  <si>
    <t>This is a formula that shows if Revenue is meeting operating expenses.</t>
  </si>
  <si>
    <t xml:space="preserve">Months Exp in Saving </t>
  </si>
  <si>
    <t xml:space="preserve">This is a formula that shows your reserves: how many months of operating expenses you currently have in savings.  </t>
  </si>
  <si>
    <t>Row Labels</t>
  </si>
  <si>
    <t>Infant Baptisms (up to age 7)</t>
  </si>
  <si>
    <t>Minor Baptisms (ages 8 to 17)</t>
  </si>
  <si>
    <t>Adult Baptisms (18 &amp; older)</t>
  </si>
  <si>
    <t>First Communions</t>
  </si>
  <si>
    <t>Confirmations</t>
  </si>
  <si>
    <t>Catholic Marriages</t>
  </si>
  <si>
    <t>Interfaith Marriages</t>
  </si>
  <si>
    <t>Deaths</t>
  </si>
  <si>
    <t>Baptisms Total</t>
  </si>
  <si>
    <t>Marriages Total</t>
  </si>
  <si>
    <t>Deaths Total</t>
  </si>
  <si>
    <t>Growth (Baptism-Death)</t>
  </si>
  <si>
    <t>Registered Households</t>
  </si>
  <si>
    <t xml:space="preserve">Family </t>
  </si>
  <si>
    <t>AOC Average</t>
  </si>
  <si>
    <t>Proportionate</t>
  </si>
  <si>
    <t>AOC 2025 Revenue=</t>
  </si>
  <si>
    <t xml:space="preserve">This number is an estimate (2.5*Households).  If you have a number from Gabriel/Ecatholic, insert it here. </t>
  </si>
  <si>
    <t>Financial data should be from most recently completed Fiscal Year</t>
  </si>
  <si>
    <t>Giving data should be from most recently completed Fiscal Year</t>
  </si>
  <si>
    <t>This data should be from most recent Kennedy Directory submission</t>
  </si>
  <si>
    <t>This data should be from most recent October Count</t>
  </si>
  <si>
    <t>0 to 25</t>
  </si>
  <si>
    <t>26 to 35</t>
  </si>
  <si>
    <t>36 to 45</t>
  </si>
  <si>
    <t>75+</t>
  </si>
  <si>
    <t>46 to 55</t>
  </si>
  <si>
    <t>56 to 65</t>
  </si>
  <si>
    <t>66 to 75</t>
  </si>
  <si>
    <t>Family of Parishes can get this data from ECatholic Standard report : AOC20-Demographic Giving Trends</t>
  </si>
  <si>
    <t>Population per MissionInsite</t>
  </si>
  <si>
    <t>Percent Catholic per Mission Insite</t>
  </si>
  <si>
    <t>Catholic Population</t>
  </si>
  <si>
    <t>Percentage of Territory Catholics Registered</t>
  </si>
  <si>
    <t>Participation Percentage of Registered Parishioners</t>
  </si>
  <si>
    <t>Participation Percentage of Territory Catholic</t>
  </si>
  <si>
    <t>This should be the total giving and bequests for the most current year and pulls from the A Financial Overview Tab.</t>
  </si>
  <si>
    <t xml:space="preserve">These numbers come from MissionInsite reports. CPV will provide them to you. </t>
  </si>
  <si>
    <t>These are calculated from above numbers</t>
  </si>
  <si>
    <t>Participation Percentage of Territory Population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</si>
</sst>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&quot;$&quot;#,##0"/>
    <numFmt numFmtId="165" formatCode="#,##0.0"/>
    <numFmt numFmtId="166" formatCode="0.0%"/>
    <numFmt numFmtId="167" formatCode="#,##0.000"/>
    <numFmt numFmtId="168" formatCode="&quot;$&quot;#,##0.0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164" fontId="0" fillId="0" borderId="1" xfId="0" applyNumberFormat="1" applyBorder="1" applyAlignment="1">
      <alignment horizontal="right" indent="2"/>
    </xf>
    <xf numFmtId="9" fontId="0" fillId="0" borderId="1" xfId="1" applyFont="1" applyBorder="1" applyAlignment="1">
      <alignment horizontal="right" indent="2"/>
    </xf>
    <xf numFmtId="164" fontId="0" fillId="0" borderId="2" xfId="0" applyNumberFormat="1" applyBorder="1" applyAlignment="1">
      <alignment horizontal="right" indent="2"/>
    </xf>
    <xf numFmtId="9" fontId="0" fillId="0" borderId="2" xfId="1" applyFont="1" applyBorder="1" applyAlignment="1">
      <alignment horizontal="right" indent="2"/>
    </xf>
    <xf numFmtId="3" fontId="0" fillId="0" borderId="1" xfId="0" applyNumberFormat="1" applyBorder="1" applyAlignment="1">
      <alignment horizontal="right" indent="2"/>
    </xf>
    <xf numFmtId="3" fontId="0" fillId="0" borderId="2" xfId="0" applyNumberFormat="1" applyBorder="1" applyAlignment="1">
      <alignment horizontal="right" indent="2"/>
    </xf>
    <xf numFmtId="164" fontId="0" fillId="0" borderId="0" xfId="0" applyNumberFormat="1" applyAlignment="1">
      <alignment horizontal="right" indent="2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right" indent="2"/>
    </xf>
    <xf numFmtId="3" fontId="0" fillId="0" borderId="1" xfId="0" applyNumberFormat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0" xfId="0" applyFont="1"/>
    <xf numFmtId="3" fontId="2" fillId="0" borderId="1" xfId="0" applyNumberFormat="1" applyFont="1" applyBorder="1"/>
    <xf numFmtId="166" fontId="2" fillId="2" borderId="1" xfId="0" applyNumberFormat="1" applyFont="1" applyFill="1" applyBorder="1" applyAlignment="1">
      <alignment horizontal="right" indent="2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3" fontId="0" fillId="0" borderId="0" xfId="0" applyNumberFormat="1"/>
    <xf numFmtId="38" fontId="0" fillId="0" borderId="0" xfId="0" applyNumberFormat="1"/>
    <xf numFmtId="0" fontId="0" fillId="0" borderId="0" xfId="0" applyAlignment="1">
      <alignment horizontal="right"/>
    </xf>
    <xf numFmtId="167" fontId="0" fillId="0" borderId="0" xfId="0" applyNumberFormat="1"/>
    <xf numFmtId="3" fontId="0" fillId="0" borderId="0" xfId="2" applyNumberFormat="1" applyFont="1"/>
    <xf numFmtId="9" fontId="0" fillId="0" borderId="1" xfId="0" applyNumberFormat="1" applyBorder="1"/>
    <xf numFmtId="0" fontId="5" fillId="0" borderId="0" xfId="0" applyFont="1"/>
    <xf numFmtId="164" fontId="5" fillId="0" borderId="0" xfId="0" applyNumberFormat="1" applyFont="1" applyAlignment="1">
      <alignment horizontal="right" indent="2"/>
    </xf>
    <xf numFmtId="0" fontId="5" fillId="0" borderId="1" xfId="0" applyFont="1" applyBorder="1"/>
    <xf numFmtId="164" fontId="2" fillId="0" borderId="0" xfId="0" applyNumberFormat="1" applyFont="1"/>
    <xf numFmtId="11" fontId="0" fillId="0" borderId="0" xfId="0" applyNumberFormat="1"/>
    <xf numFmtId="166" fontId="0" fillId="0" borderId="1" xfId="0" applyNumberFormat="1" applyBorder="1" applyAlignment="1">
      <alignment horizontal="right" indent="2"/>
    </xf>
    <xf numFmtId="168" fontId="0" fillId="0" borderId="1" xfId="0" applyNumberFormat="1" applyBorder="1" applyAlignment="1">
      <alignment horizontal="right" indent="2"/>
    </xf>
    <xf numFmtId="166" fontId="2" fillId="0" borderId="1" xfId="0" applyNumberFormat="1" applyFont="1" applyBorder="1" applyAlignment="1">
      <alignment horizontal="right" indent="1"/>
    </xf>
    <xf numFmtId="9" fontId="2" fillId="0" borderId="1" xfId="0" applyNumberFormat="1" applyFont="1" applyBorder="1" applyAlignment="1">
      <alignment horizontal="right" indent="1"/>
    </xf>
  </cellXfs>
  <cellStyles count="3">
    <cellStyle name="Comma" xfId="2" builtinId="3"/>
    <cellStyle name="Normal" xfId="0" builtinId="0"/>
    <cellStyle name="Percent" xfId="1" builtinId="5"/>
  </cellStyles>
  <dxfs count="2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right" vertical="bottom" textRotation="0" wrapText="0" indent="2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right" vertical="bottom" textRotation="0" wrapText="0" indent="2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&quot;$&quot;#,##0"/>
      <alignment horizontal="right" vertical="bottom" textRotation="0" wrapText="0" indent="2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4" formatCode="&quot;$&quot;#,##0"/>
      <alignment horizontal="right" vertical="bottom" textRotation="0" wrapText="0" indent="2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3" formatCode="#,##0"/>
      <alignment horizontal="right" vertical="bottom" textRotation="0" wrapText="0" indent="2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3" formatCode="#,##0"/>
      <alignment horizontal="right" vertical="bottom" textRotation="0" wrapText="0" indent="2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/>
        <right style="thin">
          <color indexed="64"/>
        </right>
        <top/>
        <bottom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top style="thin">
          <color indexed="64"/>
        </top>
      </border>
    </dxf>
    <dxf>
      <border outline="0"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65" formatCode="#,##0.0"/>
      <alignment horizontal="right" vertical="bottom" textRotation="0" wrapText="0" indent="2" justifyLastLine="0" shrinkToFit="0" readingOrder="0"/>
    </dxf>
    <dxf>
      <numFmt numFmtId="165" formatCode="#,##0.0"/>
      <alignment horizontal="right" vertical="bottom" textRotation="0" wrapText="0" indent="2" justifyLastLine="0" shrinkToFit="0" readingOrder="0"/>
    </dxf>
    <dxf>
      <numFmt numFmtId="164" formatCode="&quot;$&quot;#,##0"/>
      <alignment horizontal="right" vertical="bottom" textRotation="0" wrapText="0" indent="2" justifyLastLine="0" shrinkToFit="0" readingOrder="0"/>
    </dxf>
    <dxf>
      <numFmt numFmtId="164" formatCode="&quot;$&quot;#,##0"/>
      <alignment horizontal="right" vertical="bottom" textRotation="0" wrapText="0" indent="2" justifyLastLine="0" shrinkToFit="0" readingOrder="0"/>
    </dxf>
    <dxf>
      <numFmt numFmtId="164" formatCode="&quot;$&quot;#,##0"/>
      <alignment horizontal="right" vertical="bottom" textRotation="0" wrapText="0" indent="2" justifyLastLine="0" shrinkToFit="0" readingOrder="0"/>
    </dxf>
    <dxf>
      <numFmt numFmtId="164" formatCode="&quot;$&quot;#,##0"/>
      <alignment horizontal="right" vertical="bottom" textRotation="0" wrapText="0" indent="2" justifyLastLine="0" shrinkToFit="0" readingOrder="0"/>
    </dxf>
    <dxf>
      <numFmt numFmtId="164" formatCode="&quot;$&quot;#,##0"/>
      <alignment horizontal="right" vertical="bottom" textRotation="0" wrapText="0" indent="2" justifyLastLine="0" shrinkToFit="0" readingOrder="0"/>
    </dxf>
    <dxf>
      <numFmt numFmtId="164" formatCode="&quot;$&quot;#,##0"/>
      <alignment horizontal="right" vertical="bottom" textRotation="0" wrapText="0" indent="2" justifyLastLine="0" shrinkToFit="0" readingOrder="0"/>
    </dxf>
    <dxf>
      <numFmt numFmtId="164" formatCode="&quot;$&quot;#,##0"/>
      <alignment horizontal="right" vertical="bottom" textRotation="0" wrapText="0" indent="2" justifyLastLine="0" shrinkToFit="0" readingOrder="0"/>
    </dxf>
    <dxf>
      <numFmt numFmtId="164" formatCode="&quot;$&quot;#,##0"/>
      <alignment horizontal="right" vertical="bottom" textRotation="0" wrapText="0" indent="2" justifyLastLine="0" shrinkToFit="0" readingOrder="0"/>
    </dxf>
    <dxf>
      <numFmt numFmtId="164" formatCode="&quot;$&quot;#,##0"/>
      <alignment horizontal="right" vertical="bottom" textRotation="0" wrapText="0" indent="2" justifyLastLine="0" shrinkToFit="0" readingOrder="0"/>
    </dxf>
    <dxf>
      <numFmt numFmtId="164" formatCode="&quot;$&quot;#,##0"/>
      <alignment horizontal="right" vertical="bottom" textRotation="0" wrapText="0" indent="2" justifyLastLine="0" shrinkToFit="0" readingOrder="0"/>
    </dxf>
    <dxf>
      <numFmt numFmtId="164" formatCode="&quot;$&quot;#,##0"/>
      <alignment horizontal="right" vertical="bottom" textRotation="0" wrapText="0" indent="2" justifyLastLine="0" shrinkToFit="0" readingOrder="0"/>
    </dxf>
    <dxf>
      <numFmt numFmtId="164" formatCode="&quot;$&quot;#,##0"/>
      <alignment horizontal="right" vertical="bottom" textRotation="0" wrapText="0" indent="2" justifyLastLine="0" shrinkToFit="0" readingOrder="0"/>
    </dxf>
    <dxf>
      <alignment horizontal="right" vertical="bottom" textRotation="0" wrapText="0" indent="2" justifyLastLine="0" shrinkToFit="0" readingOrder="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Mass</a:t>
            </a:r>
            <a:r>
              <a:rPr lang="en-US" baseline="0"/>
              <a:t> Count Trend by Parish/Church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 Mass Count Trends'!$A$2</c:f>
              <c:strCache>
                <c:ptCount val="1"/>
                <c:pt idx="0">
                  <c:v>Parish 1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'D Mass Count Trends'!$E$1:$O$1</c:f>
              <c:numCache>
                <c:formatCode>General</c:formatCode>
                <c:ptCount val="11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  <c:pt idx="10">
                  <c:v>2025</c:v>
                </c:pt>
              </c:numCache>
            </c:numRef>
          </c:cat>
          <c:val>
            <c:numRef>
              <c:f>'D Mass Count Trends'!$E$2:$O$2</c:f>
              <c:numCache>
                <c:formatCode>#,##0</c:formatCode>
                <c:ptCount val="1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47-431C-A4F7-DDA884A237CD}"/>
            </c:ext>
          </c:extLst>
        </c:ser>
        <c:ser>
          <c:idx val="1"/>
          <c:order val="1"/>
          <c:tx>
            <c:strRef>
              <c:f>'D Mass Count Trends'!$A$3</c:f>
              <c:strCache>
                <c:ptCount val="1"/>
                <c:pt idx="0">
                  <c:v>Parish 2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'D Mass Count Trends'!$E$1:$O$1</c:f>
              <c:numCache>
                <c:formatCode>General</c:formatCode>
                <c:ptCount val="11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  <c:pt idx="10">
                  <c:v>2025</c:v>
                </c:pt>
              </c:numCache>
            </c:numRef>
          </c:cat>
          <c:val>
            <c:numRef>
              <c:f>'D Mass Count Trends'!$E$3:$O$3</c:f>
              <c:numCache>
                <c:formatCode>#,##0</c:formatCode>
                <c:ptCount val="11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47-431C-A4F7-DDA884A237CD}"/>
            </c:ext>
          </c:extLst>
        </c:ser>
        <c:ser>
          <c:idx val="2"/>
          <c:order val="2"/>
          <c:tx>
            <c:strRef>
              <c:f>'D Mass Count Trends'!$A$4</c:f>
              <c:strCache>
                <c:ptCount val="1"/>
                <c:pt idx="0">
                  <c:v>Parish 3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'D Mass Count Trends'!$E$1:$O$1</c:f>
              <c:numCache>
                <c:formatCode>General</c:formatCode>
                <c:ptCount val="11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  <c:pt idx="10">
                  <c:v>2025</c:v>
                </c:pt>
              </c:numCache>
            </c:numRef>
          </c:cat>
          <c:val>
            <c:numRef>
              <c:f>'D Mass Count Trends'!$E$4:$O$4</c:f>
              <c:numCache>
                <c:formatCode>#,##0</c:formatCode>
                <c:ptCount val="11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E47-431C-A4F7-DDA884A237CD}"/>
            </c:ext>
          </c:extLst>
        </c:ser>
        <c:ser>
          <c:idx val="3"/>
          <c:order val="3"/>
          <c:tx>
            <c:strRef>
              <c:f>'D Mass Count Trends'!$A$5</c:f>
              <c:strCache>
                <c:ptCount val="1"/>
                <c:pt idx="0">
                  <c:v>Parish 4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'D Mass Count Trends'!$E$1:$O$1</c:f>
              <c:numCache>
                <c:formatCode>General</c:formatCode>
                <c:ptCount val="11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  <c:pt idx="10">
                  <c:v>2025</c:v>
                </c:pt>
              </c:numCache>
            </c:numRef>
          </c:cat>
          <c:val>
            <c:numRef>
              <c:f>'D Mass Count Trends'!$E$5:$O$5</c:f>
              <c:numCache>
                <c:formatCode>#,##0</c:formatCode>
                <c:ptCount val="11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  <c:pt idx="10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E47-431C-A4F7-DDA884A237CD}"/>
            </c:ext>
          </c:extLst>
        </c:ser>
        <c:ser>
          <c:idx val="4"/>
          <c:order val="4"/>
          <c:tx>
            <c:strRef>
              <c:f>'D Mass Count Trends'!$A$6</c:f>
              <c:strCache>
                <c:ptCount val="1"/>
                <c:pt idx="0">
                  <c:v>Parish 5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'D Mass Count Trends'!$E$1:$O$1</c:f>
              <c:numCache>
                <c:formatCode>General</c:formatCode>
                <c:ptCount val="11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  <c:pt idx="10">
                  <c:v>2025</c:v>
                </c:pt>
              </c:numCache>
            </c:numRef>
          </c:cat>
          <c:val>
            <c:numRef>
              <c:f>'D Mass Count Trends'!$E$6:$O$6</c:f>
              <c:numCache>
                <c:formatCode>#,##0</c:formatCode>
                <c:ptCount val="11"/>
                <c:pt idx="0">
                  <c:v>5</c:v>
                </c:pt>
                <c:pt idx="1">
                  <c:v>5</c:v>
                </c:pt>
                <c:pt idx="2">
                  <c:v>5</c:v>
                </c:pt>
                <c:pt idx="3">
                  <c:v>5</c:v>
                </c:pt>
                <c:pt idx="4">
                  <c:v>5</c:v>
                </c:pt>
                <c:pt idx="5">
                  <c:v>5</c:v>
                </c:pt>
                <c:pt idx="6">
                  <c:v>5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E47-431C-A4F7-DDA884A237CD}"/>
            </c:ext>
          </c:extLst>
        </c:ser>
        <c:ser>
          <c:idx val="5"/>
          <c:order val="5"/>
          <c:tx>
            <c:strRef>
              <c:f>'D Mass Count Trends'!$A$7</c:f>
              <c:strCache>
                <c:ptCount val="1"/>
                <c:pt idx="0">
                  <c:v>Parish 6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'D Mass Count Trends'!$E$1:$O$1</c:f>
              <c:numCache>
                <c:formatCode>General</c:formatCode>
                <c:ptCount val="11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  <c:pt idx="10">
                  <c:v>2025</c:v>
                </c:pt>
              </c:numCache>
            </c:numRef>
          </c:cat>
          <c:val>
            <c:numRef>
              <c:f>'D Mass Count Trends'!$E$7:$O$7</c:f>
              <c:numCache>
                <c:formatCode>#,##0</c:formatCode>
                <c:ptCount val="11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6</c:v>
                </c:pt>
                <c:pt idx="8">
                  <c:v>6</c:v>
                </c:pt>
                <c:pt idx="9">
                  <c:v>6</c:v>
                </c:pt>
                <c:pt idx="10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E47-431C-A4F7-DDA884A237CD}"/>
            </c:ext>
          </c:extLst>
        </c:ser>
        <c:ser>
          <c:idx val="6"/>
          <c:order val="6"/>
          <c:tx>
            <c:strRef>
              <c:f>'D Mass Count Trends'!$A$8</c:f>
              <c:strCache>
                <c:ptCount val="1"/>
                <c:pt idx="0">
                  <c:v>Parish 7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'D Mass Count Trends'!$E$1:$O$1</c:f>
              <c:numCache>
                <c:formatCode>General</c:formatCode>
                <c:ptCount val="11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  <c:pt idx="10">
                  <c:v>2025</c:v>
                </c:pt>
              </c:numCache>
            </c:numRef>
          </c:cat>
          <c:val>
            <c:numRef>
              <c:f>'D Mass Count Trends'!$E$8:$O$8</c:f>
              <c:numCache>
                <c:formatCode>#,##0</c:formatCode>
                <c:ptCount val="11"/>
                <c:pt idx="0">
                  <c:v>7</c:v>
                </c:pt>
                <c:pt idx="1">
                  <c:v>7</c:v>
                </c:pt>
                <c:pt idx="2">
                  <c:v>7</c:v>
                </c:pt>
                <c:pt idx="3">
                  <c:v>7</c:v>
                </c:pt>
                <c:pt idx="4">
                  <c:v>7</c:v>
                </c:pt>
                <c:pt idx="5">
                  <c:v>7</c:v>
                </c:pt>
                <c:pt idx="6">
                  <c:v>7</c:v>
                </c:pt>
                <c:pt idx="7">
                  <c:v>7</c:v>
                </c:pt>
                <c:pt idx="8">
                  <c:v>7</c:v>
                </c:pt>
                <c:pt idx="9">
                  <c:v>7</c:v>
                </c:pt>
                <c:pt idx="10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E47-431C-A4F7-DDA884A237CD}"/>
            </c:ext>
          </c:extLst>
        </c:ser>
        <c:ser>
          <c:idx val="7"/>
          <c:order val="7"/>
          <c:tx>
            <c:strRef>
              <c:f>'D Mass Count Trends'!$A$9</c:f>
              <c:strCache>
                <c:ptCount val="1"/>
                <c:pt idx="0">
                  <c:v>Parish 8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'D Mass Count Trends'!$E$1:$O$1</c:f>
              <c:numCache>
                <c:formatCode>General</c:formatCode>
                <c:ptCount val="11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  <c:pt idx="10">
                  <c:v>2025</c:v>
                </c:pt>
              </c:numCache>
            </c:numRef>
          </c:cat>
          <c:val>
            <c:numRef>
              <c:f>'D Mass Count Trends'!$E$9:$O$9</c:f>
              <c:numCache>
                <c:formatCode>#,##0</c:formatCode>
                <c:ptCount val="11"/>
                <c:pt idx="0">
                  <c:v>8</c:v>
                </c:pt>
                <c:pt idx="1">
                  <c:v>8</c:v>
                </c:pt>
                <c:pt idx="2">
                  <c:v>8</c:v>
                </c:pt>
                <c:pt idx="3">
                  <c:v>8</c:v>
                </c:pt>
                <c:pt idx="4">
                  <c:v>8</c:v>
                </c:pt>
                <c:pt idx="5">
                  <c:v>8</c:v>
                </c:pt>
                <c:pt idx="6">
                  <c:v>8</c:v>
                </c:pt>
                <c:pt idx="7">
                  <c:v>8</c:v>
                </c:pt>
                <c:pt idx="8">
                  <c:v>8</c:v>
                </c:pt>
                <c:pt idx="9">
                  <c:v>8</c:v>
                </c:pt>
                <c:pt idx="10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E47-431C-A4F7-DDA884A237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35004223"/>
        <c:axId val="1535005663"/>
      </c:lineChart>
      <c:catAx>
        <c:axId val="153500422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35005663"/>
        <c:crosses val="autoZero"/>
        <c:auto val="1"/>
        <c:lblAlgn val="ctr"/>
        <c:lblOffset val="100"/>
        <c:noMultiLvlLbl val="0"/>
      </c:catAx>
      <c:valAx>
        <c:axId val="15350056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350042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Family</a:t>
            </a:r>
            <a:r>
              <a:rPr lang="en-US" baseline="0"/>
              <a:t> Mass Count Trend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'D Mass Count Trends'!$A$48</c:f>
              <c:strCache>
                <c:ptCount val="1"/>
                <c:pt idx="0">
                  <c:v>AOC Average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'D Mass Count Trends'!$E$1:$O$1</c:f>
              <c:numCache>
                <c:formatCode>General</c:formatCode>
                <c:ptCount val="11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  <c:pt idx="10">
                  <c:v>2025</c:v>
                </c:pt>
              </c:numCache>
            </c:numRef>
          </c:cat>
          <c:val>
            <c:numRef>
              <c:f>'D Mass Count Trends'!$E$49:$O$49</c:f>
              <c:numCache>
                <c:formatCode>#,##0</c:formatCode>
                <c:ptCount val="11"/>
                <c:pt idx="0">
                  <c:v>36</c:v>
                </c:pt>
                <c:pt idx="1">
                  <c:v>34.351874620009454</c:v>
                </c:pt>
                <c:pt idx="2">
                  <c:v>33.825359724380192</c:v>
                </c:pt>
                <c:pt idx="3">
                  <c:v>32.309531851651691</c:v>
                </c:pt>
                <c:pt idx="4">
                  <c:v>31.308059177193808</c:v>
                </c:pt>
                <c:pt idx="5">
                  <c:v>15.839951361210566</c:v>
                </c:pt>
                <c:pt idx="6">
                  <c:v>23.976248057826115</c:v>
                </c:pt>
                <c:pt idx="7">
                  <c:v>25.54314665946092</c:v>
                </c:pt>
                <c:pt idx="8">
                  <c:v>26.569668310477606</c:v>
                </c:pt>
                <c:pt idx="9">
                  <c:v>27.298763764101871</c:v>
                </c:pt>
                <c:pt idx="10">
                  <c:v>28.3831655745457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FEF-4D56-8CD7-8813AA8D69BC}"/>
            </c:ext>
          </c:extLst>
        </c:ser>
        <c:ser>
          <c:idx val="1"/>
          <c:order val="1"/>
          <c:tx>
            <c:strRef>
              <c:f>'D Mass Count Trends'!$A$47</c:f>
              <c:strCache>
                <c:ptCount val="1"/>
                <c:pt idx="0">
                  <c:v>Family 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'D Mass Count Trends'!$E$1:$O$1</c:f>
              <c:numCache>
                <c:formatCode>General</c:formatCode>
                <c:ptCount val="11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  <c:pt idx="10">
                  <c:v>2025</c:v>
                </c:pt>
              </c:numCache>
            </c:numRef>
          </c:cat>
          <c:val>
            <c:numRef>
              <c:f>'D Mass Count Trends'!$E$10:$O$10</c:f>
              <c:numCache>
                <c:formatCode>#,##0</c:formatCode>
                <c:ptCount val="11"/>
                <c:pt idx="0">
                  <c:v>36</c:v>
                </c:pt>
                <c:pt idx="1">
                  <c:v>36</c:v>
                </c:pt>
                <c:pt idx="2">
                  <c:v>36</c:v>
                </c:pt>
                <c:pt idx="3">
                  <c:v>36</c:v>
                </c:pt>
                <c:pt idx="4">
                  <c:v>36</c:v>
                </c:pt>
                <c:pt idx="5">
                  <c:v>36</c:v>
                </c:pt>
                <c:pt idx="6">
                  <c:v>36</c:v>
                </c:pt>
                <c:pt idx="7">
                  <c:v>36</c:v>
                </c:pt>
                <c:pt idx="8">
                  <c:v>36</c:v>
                </c:pt>
                <c:pt idx="9">
                  <c:v>36</c:v>
                </c:pt>
                <c:pt idx="10">
                  <c:v>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FEF-4D56-8CD7-8813AA8D69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38691135"/>
        <c:axId val="338691615"/>
      </c:lineChart>
      <c:catAx>
        <c:axId val="3386911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8691615"/>
        <c:crosses val="autoZero"/>
        <c:auto val="1"/>
        <c:lblAlgn val="ctr"/>
        <c:lblOffset val="100"/>
        <c:noMultiLvlLbl val="0"/>
      </c:catAx>
      <c:valAx>
        <c:axId val="3386916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86911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Family Sacramental Data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3"/>
          <c:order val="3"/>
          <c:tx>
            <c:strRef>
              <c:f>'E OCD Data'!$A$42</c:f>
              <c:strCache>
                <c:ptCount val="1"/>
                <c:pt idx="0">
                  <c:v>Growth (Baptism-Death)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val>
            <c:numRef>
              <c:f>'E OCD Data'!$B$42:$K$42</c:f>
              <c:numCache>
                <c:formatCode>#,##0_);[Red]\(#,##0\)</c:formatCode>
                <c:ptCount val="1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5F-4BBA-A0F2-C2B8DAB004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82587440"/>
        <c:axId val="1082585040"/>
      </c:barChart>
      <c:lineChart>
        <c:grouping val="standard"/>
        <c:varyColors val="0"/>
        <c:ser>
          <c:idx val="0"/>
          <c:order val="0"/>
          <c:tx>
            <c:strRef>
              <c:f>'E OCD Data'!$A$39</c:f>
              <c:strCache>
                <c:ptCount val="1"/>
                <c:pt idx="0">
                  <c:v>Baptisms Total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'E OCD Data'!$B$28:$K$28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</c:numCache>
            </c:numRef>
          </c:cat>
          <c:val>
            <c:numRef>
              <c:f>'E OCD Data'!$B$39:$K$39</c:f>
              <c:numCache>
                <c:formatCode>#,##0_);[Red]\(#,##0\)</c:formatCode>
                <c:ptCount val="10"/>
                <c:pt idx="0">
                  <c:v>8</c:v>
                </c:pt>
                <c:pt idx="1">
                  <c:v>8</c:v>
                </c:pt>
                <c:pt idx="2">
                  <c:v>8</c:v>
                </c:pt>
                <c:pt idx="3">
                  <c:v>8</c:v>
                </c:pt>
                <c:pt idx="4">
                  <c:v>8</c:v>
                </c:pt>
                <c:pt idx="5">
                  <c:v>8</c:v>
                </c:pt>
                <c:pt idx="6">
                  <c:v>8</c:v>
                </c:pt>
                <c:pt idx="7">
                  <c:v>8</c:v>
                </c:pt>
                <c:pt idx="8">
                  <c:v>8</c:v>
                </c:pt>
                <c:pt idx="9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65F-4BBA-A0F2-C2B8DAB004B7}"/>
            </c:ext>
          </c:extLst>
        </c:ser>
        <c:ser>
          <c:idx val="1"/>
          <c:order val="1"/>
          <c:tx>
            <c:strRef>
              <c:f>'E OCD Data'!$A$40</c:f>
              <c:strCache>
                <c:ptCount val="1"/>
                <c:pt idx="0">
                  <c:v>Marriages Total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'E OCD Data'!$B$28:$K$28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</c:numCache>
            </c:numRef>
          </c:cat>
          <c:val>
            <c:numRef>
              <c:f>'E OCD Data'!$B$40:$K$40</c:f>
              <c:numCache>
                <c:formatCode>#,##0_);[Red]\(#,##0\)</c:formatCode>
                <c:ptCount val="10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4</c:v>
                </c:pt>
                <c:pt idx="4">
                  <c:v>4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65F-4BBA-A0F2-C2B8DAB004B7}"/>
            </c:ext>
          </c:extLst>
        </c:ser>
        <c:ser>
          <c:idx val="2"/>
          <c:order val="2"/>
          <c:tx>
            <c:strRef>
              <c:f>'E OCD Data'!$A$41</c:f>
              <c:strCache>
                <c:ptCount val="1"/>
                <c:pt idx="0">
                  <c:v>Deaths Total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'E OCD Data'!$B$28:$K$28</c:f>
              <c:numCache>
                <c:formatCode>General</c:formatCode>
                <c:ptCount val="10"/>
                <c:pt idx="0">
                  <c:v>2015</c:v>
                </c:pt>
                <c:pt idx="1">
                  <c:v>2016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</c:v>
                </c:pt>
              </c:numCache>
            </c:numRef>
          </c:cat>
          <c:val>
            <c:numRef>
              <c:f>'E OCD Data'!$B$41:$K$41</c:f>
              <c:numCache>
                <c:formatCode>#,##0_);[Red]\(#,##0\)</c:formatCode>
                <c:ptCount val="10"/>
                <c:pt idx="0">
                  <c:v>7</c:v>
                </c:pt>
                <c:pt idx="1">
                  <c:v>7</c:v>
                </c:pt>
                <c:pt idx="2">
                  <c:v>7</c:v>
                </c:pt>
                <c:pt idx="3">
                  <c:v>7</c:v>
                </c:pt>
                <c:pt idx="4">
                  <c:v>7</c:v>
                </c:pt>
                <c:pt idx="5">
                  <c:v>7</c:v>
                </c:pt>
                <c:pt idx="6">
                  <c:v>7</c:v>
                </c:pt>
                <c:pt idx="7">
                  <c:v>7</c:v>
                </c:pt>
                <c:pt idx="8">
                  <c:v>7</c:v>
                </c:pt>
                <c:pt idx="9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65F-4BBA-A0F2-C2B8DAB004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82587440"/>
        <c:axId val="1082585040"/>
      </c:lineChart>
      <c:catAx>
        <c:axId val="10825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2585040"/>
        <c:crosses val="autoZero"/>
        <c:auto val="0"/>
        <c:lblAlgn val="ctr"/>
        <c:lblOffset val="100"/>
        <c:noMultiLvlLbl val="0"/>
      </c:catAx>
      <c:valAx>
        <c:axId val="1082585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25874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377825</xdr:colOff>
      <xdr:row>12</xdr:row>
      <xdr:rowOff>36512</xdr:rowOff>
    </xdr:from>
    <xdr:to>
      <xdr:col>14</xdr:col>
      <xdr:colOff>542925</xdr:colOff>
      <xdr:row>27</xdr:row>
      <xdr:rowOff>58737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3AB9192-284A-F895-1BBD-F92F9642EB2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390525</xdr:colOff>
      <xdr:row>27</xdr:row>
      <xdr:rowOff>77787</xdr:rowOff>
    </xdr:from>
    <xdr:to>
      <xdr:col>14</xdr:col>
      <xdr:colOff>523875</xdr:colOff>
      <xdr:row>42</xdr:row>
      <xdr:rowOff>106362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91ADA70-B395-CDCD-249C-AA8133DA3D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57149</xdr:colOff>
      <xdr:row>0</xdr:row>
      <xdr:rowOff>73025</xdr:rowOff>
    </xdr:from>
    <xdr:to>
      <xdr:col>9</xdr:col>
      <xdr:colOff>371474</xdr:colOff>
      <xdr:row>23</xdr:row>
      <xdr:rowOff>76199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F786E43-AAB4-4777-8047-0C73277BAB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25CFBE9-A611-49ED-A673-CC1ED961AFA8}" name="Table2" displayName="Table2" ref="A1:H10" totalsRowCount="1" dataDxfId="25">
  <autoFilter ref="A1:H9" xr:uid="{725CFBE9-A611-49ED-A673-CC1ED961AFA8}"/>
  <tableColumns count="8">
    <tableColumn id="1" xr3:uid="{7630B634-D4E8-4D7F-BE2D-FE4BA5781528}" name="Parish" totalsRowLabel="Total"/>
    <tableColumn id="2" xr3:uid="{06ED2034-95CA-4E41-BB71-BB8E98EB4CFE}" name="Revenue (Giving)" totalsRowFunction="custom" dataDxfId="24" totalsRowDxfId="23">
      <totalsRowFormula>SUM(Table2[Revenue (Giving)])</totalsRowFormula>
    </tableColumn>
    <tableColumn id="3" xr3:uid="{813371C4-99EA-487F-99FD-2706FDFCBDD0}" name="Expenses" totalsRowFunction="custom" dataDxfId="22" totalsRowDxfId="21">
      <totalsRowFormula>SUM(Table2[Expenses])</totalsRowFormula>
    </tableColumn>
    <tableColumn id="4" xr3:uid="{CDB6B367-5861-4941-AD20-922E81F1FC1B}" name="Net" totalsRowFunction="custom" dataDxfId="20" totalsRowDxfId="19">
      <calculatedColumnFormula>Table2[[#This Row],[Revenue (Giving)]]-Table2[[#This Row],[Expenses]]</calculatedColumnFormula>
      <totalsRowFormula>SUM(Table2[Net])</totalsRowFormula>
    </tableColumn>
    <tableColumn id="5" xr3:uid="{328540AF-397F-4408-9A3B-9079B6F9CFFB}" name="Savings" totalsRowFunction="custom" dataDxfId="18" totalsRowDxfId="17">
      <totalsRowFormula>SUM(Table2[Savings])</totalsRowFormula>
    </tableColumn>
    <tableColumn id="7" xr3:uid="{25D701A2-F032-47DD-8E5F-206C6429BC6B}" name="Debt" totalsRowFunction="custom" dataDxfId="16" totalsRowDxfId="15">
      <totalsRowFormula>SUM(Table2[Debt])</totalsRowFormula>
    </tableColumn>
    <tableColumn id="8" xr3:uid="{AEA35229-6FBC-449F-A4D4-01029B5ED38B}" name="Deferred Maint" totalsRowFunction="custom" dataDxfId="14" totalsRowDxfId="13">
      <totalsRowFormula>SUM(Table2[Debt])</totalsRowFormula>
    </tableColumn>
    <tableColumn id="6" xr3:uid="{E32DDD77-785F-4504-92E9-5C18F0507672}" name="Months Exp in Savings" totalsRowFunction="custom" dataDxfId="12" totalsRowDxfId="11">
      <calculatedColumnFormula>Table2[[#This Row],[Savings]]/(Table2[[#This Row],[Expenses]]/12)</calculatedColumnFormula>
      <totalsRowFormula>Table2[[#Totals],[Savings]]/(Table2[[#Totals],[Expenses]]/12)</totalsRowFormula>
    </tableColumn>
  </tableColumns>
  <tableStyleInfo name="TableStyleMedium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A7E92F4-D0FF-480C-88B9-73016A2B28E6}" name="Table1" displayName="Table1" ref="A1:D9" totalsRowCount="1" headerRowDxfId="10" headerRowBorderDxfId="9" tableBorderDxfId="8">
  <autoFilter ref="A1:D8" xr:uid="{4A7E92F4-D0FF-480C-88B9-73016A2B28E6}"/>
  <tableColumns count="4">
    <tableColumn id="1" xr3:uid="{5AC139E2-DB44-4DCE-871D-6289B6BF73CD}" name="Age Range" totalsRowLabel="Total" dataDxfId="7" totalsRowDxfId="6"/>
    <tableColumn id="2" xr3:uid="{956B1347-5470-403E-8282-B4E67B7690F0}" name="No Contributions" totalsRowFunction="sum" dataDxfId="5" totalsRowDxfId="4"/>
    <tableColumn id="3" xr3:uid="{C7F54279-085B-48B2-B471-CBB393E049EC}" name="Amount Contributed" totalsRowFunction="sum" dataDxfId="3" totalsRowDxfId="2"/>
    <tableColumn id="4" xr3:uid="{4983A5B2-E2B5-485F-816D-FB34F3038AC6}" name="% total" totalsRowFunction="sum" dataDxfId="1" totalsRowDxfId="0" dataCellStyle="Percent" totalsRowCellStyle="Percent">
      <calculatedColumnFormula>Table1[[#This Row],[Amount Contributed]]/Table1[[#Totals],[Amount Contributed]]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8"/>
  <sheetViews>
    <sheetView showGridLines="0" tabSelected="1" zoomScale="145" zoomScaleNormal="14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9" sqref="B9"/>
    </sheetView>
  </sheetViews>
  <sheetFormatPr defaultRowHeight="14.5" x14ac:dyDescent="0.35"/>
  <cols>
    <col min="1" max="1" width="18.7265625" customWidth="1"/>
    <col min="2" max="2" width="18.26953125" bestFit="1" customWidth="1"/>
    <col min="3" max="3" width="15.54296875" customWidth="1"/>
    <col min="4" max="4" width="13.1796875" customWidth="1"/>
    <col min="5" max="5" width="11.81640625" bestFit="1" customWidth="1"/>
    <col min="6" max="6" width="13.36328125" customWidth="1"/>
    <col min="7" max="7" width="17.81640625" bestFit="1" customWidth="1"/>
    <col min="8" max="8" width="21.54296875" bestFit="1" customWidth="1"/>
  </cols>
  <sheetData>
    <row r="1" spans="1:8" x14ac:dyDescent="0.35">
      <c r="A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43</v>
      </c>
      <c r="H1" t="s">
        <v>6</v>
      </c>
    </row>
    <row r="2" spans="1:8" x14ac:dyDescent="0.35">
      <c r="A2" t="s">
        <v>7</v>
      </c>
      <c r="B2" s="10">
        <v>1</v>
      </c>
      <c r="C2" s="10">
        <v>1</v>
      </c>
      <c r="D2" s="10">
        <f>Table2[[#This Row],[Revenue (Giving)]]-Table2[[#This Row],[Expenses]]</f>
        <v>0</v>
      </c>
      <c r="E2" s="10">
        <v>1</v>
      </c>
      <c r="F2" s="10">
        <v>1</v>
      </c>
      <c r="G2" s="10">
        <v>1</v>
      </c>
      <c r="H2" s="12">
        <f>Table2[[#This Row],[Savings]]/(Table2[[#This Row],[Expenses]]/12)</f>
        <v>12</v>
      </c>
    </row>
    <row r="3" spans="1:8" x14ac:dyDescent="0.35">
      <c r="A3" t="s">
        <v>8</v>
      </c>
      <c r="B3" s="10">
        <v>1</v>
      </c>
      <c r="C3" s="10">
        <v>1</v>
      </c>
      <c r="D3" s="10">
        <f>Table2[[#This Row],[Revenue (Giving)]]-Table2[[#This Row],[Expenses]]</f>
        <v>0</v>
      </c>
      <c r="E3" s="10">
        <v>1</v>
      </c>
      <c r="F3" s="10">
        <v>1</v>
      </c>
      <c r="G3" s="10">
        <v>1</v>
      </c>
      <c r="H3" s="12">
        <f>Table2[[#This Row],[Savings]]/(Table2[[#This Row],[Expenses]]/12)</f>
        <v>12</v>
      </c>
    </row>
    <row r="4" spans="1:8" x14ac:dyDescent="0.35">
      <c r="A4" t="s">
        <v>9</v>
      </c>
      <c r="B4" s="10">
        <v>1</v>
      </c>
      <c r="C4" s="10">
        <v>1</v>
      </c>
      <c r="D4" s="10">
        <f>Table2[[#This Row],[Revenue (Giving)]]-Table2[[#This Row],[Expenses]]</f>
        <v>0</v>
      </c>
      <c r="E4" s="10">
        <v>1</v>
      </c>
      <c r="F4" s="10">
        <v>1</v>
      </c>
      <c r="G4" s="10">
        <v>1</v>
      </c>
      <c r="H4" s="12">
        <f>Table2[[#This Row],[Savings]]/(Table2[[#This Row],[Expenses]]/12)</f>
        <v>12</v>
      </c>
    </row>
    <row r="5" spans="1:8" x14ac:dyDescent="0.35">
      <c r="A5" t="s">
        <v>10</v>
      </c>
      <c r="B5" s="10">
        <v>1</v>
      </c>
      <c r="C5" s="10">
        <v>1</v>
      </c>
      <c r="D5" s="10">
        <f>Table2[[#This Row],[Revenue (Giving)]]-Table2[[#This Row],[Expenses]]</f>
        <v>0</v>
      </c>
      <c r="E5" s="10">
        <v>1</v>
      </c>
      <c r="F5" s="10">
        <v>1</v>
      </c>
      <c r="G5" s="10">
        <v>1</v>
      </c>
      <c r="H5" s="12">
        <f>Table2[[#This Row],[Savings]]/(Table2[[#This Row],[Expenses]]/12)</f>
        <v>12</v>
      </c>
    </row>
    <row r="6" spans="1:8" x14ac:dyDescent="0.35">
      <c r="A6" t="s">
        <v>11</v>
      </c>
      <c r="B6" s="10">
        <v>1</v>
      </c>
      <c r="C6" s="10">
        <v>1</v>
      </c>
      <c r="D6" s="10">
        <f>Table2[[#This Row],[Revenue (Giving)]]-Table2[[#This Row],[Expenses]]</f>
        <v>0</v>
      </c>
      <c r="E6" s="10">
        <v>1</v>
      </c>
      <c r="F6" s="10">
        <v>1</v>
      </c>
      <c r="G6" s="10">
        <v>1</v>
      </c>
      <c r="H6" s="12">
        <f>Table2[[#This Row],[Savings]]/(Table2[[#This Row],[Expenses]]/12)</f>
        <v>12</v>
      </c>
    </row>
    <row r="7" spans="1:8" x14ac:dyDescent="0.35">
      <c r="A7" t="s">
        <v>12</v>
      </c>
      <c r="B7" s="10">
        <v>1</v>
      </c>
      <c r="C7" s="10">
        <v>1</v>
      </c>
      <c r="D7" s="10">
        <f>Table2[[#This Row],[Revenue (Giving)]]-Table2[[#This Row],[Expenses]]</f>
        <v>0</v>
      </c>
      <c r="E7" s="10">
        <v>1</v>
      </c>
      <c r="F7" s="10">
        <v>1</v>
      </c>
      <c r="G7" s="10">
        <v>1</v>
      </c>
      <c r="H7" s="12">
        <f>Table2[[#This Row],[Savings]]/(Table2[[#This Row],[Expenses]]/12)</f>
        <v>12</v>
      </c>
    </row>
    <row r="8" spans="1:8" x14ac:dyDescent="0.35">
      <c r="A8" t="s">
        <v>13</v>
      </c>
      <c r="B8" s="10">
        <v>1</v>
      </c>
      <c r="C8" s="10">
        <v>1</v>
      </c>
      <c r="D8" s="10">
        <f>Table2[[#This Row],[Revenue (Giving)]]-Table2[[#This Row],[Expenses]]</f>
        <v>0</v>
      </c>
      <c r="E8" s="10">
        <v>1</v>
      </c>
      <c r="F8" s="10">
        <v>1</v>
      </c>
      <c r="G8" s="10">
        <v>1</v>
      </c>
      <c r="H8" s="12">
        <f>Table2[[#This Row],[Savings]]/(Table2[[#This Row],[Expenses]]/12)</f>
        <v>12</v>
      </c>
    </row>
    <row r="9" spans="1:8" x14ac:dyDescent="0.35">
      <c r="A9" t="s">
        <v>14</v>
      </c>
      <c r="B9" s="10">
        <v>1</v>
      </c>
      <c r="C9" s="10">
        <v>1</v>
      </c>
      <c r="D9" s="10">
        <f>Table2[[#This Row],[Revenue (Giving)]]-Table2[[#This Row],[Expenses]]</f>
        <v>0</v>
      </c>
      <c r="E9" s="10">
        <v>1</v>
      </c>
      <c r="F9" s="10">
        <v>1</v>
      </c>
      <c r="G9" s="10">
        <v>1</v>
      </c>
      <c r="H9" s="12">
        <f>Table2[[#This Row],[Savings]]/(Table2[[#This Row],[Expenses]]/12)</f>
        <v>12</v>
      </c>
    </row>
    <row r="10" spans="1:8" x14ac:dyDescent="0.35">
      <c r="A10" t="s">
        <v>15</v>
      </c>
      <c r="B10" s="10">
        <f>SUM(Table2[Revenue (Giving)])</f>
        <v>8</v>
      </c>
      <c r="C10" s="10">
        <f>SUM(Table2[Expenses])</f>
        <v>8</v>
      </c>
      <c r="D10" s="10">
        <f>SUM(Table2[Net])</f>
        <v>0</v>
      </c>
      <c r="E10" s="10">
        <f>SUM(Table2[Savings])</f>
        <v>8</v>
      </c>
      <c r="F10" s="10">
        <f>SUM(Table2[Debt])</f>
        <v>8</v>
      </c>
      <c r="G10" s="10">
        <f>SUM(Table2[Debt])</f>
        <v>8</v>
      </c>
      <c r="H10" s="12">
        <f>Table2[[#Totals],[Savings]]/(Table2[[#Totals],[Expenses]]/12)</f>
        <v>12</v>
      </c>
    </row>
    <row r="11" spans="1:8" x14ac:dyDescent="0.35">
      <c r="A11" s="28" t="s">
        <v>68</v>
      </c>
      <c r="B11" s="29"/>
      <c r="C11" s="10"/>
      <c r="D11" s="10"/>
    </row>
    <row r="12" spans="1:8" x14ac:dyDescent="0.35">
      <c r="B12" s="10"/>
      <c r="C12" s="10"/>
      <c r="D12" s="10"/>
    </row>
    <row r="13" spans="1:8" x14ac:dyDescent="0.35">
      <c r="A13" s="21" t="s">
        <v>30</v>
      </c>
      <c r="B13" s="31" t="s">
        <v>70</v>
      </c>
      <c r="C13" s="10"/>
      <c r="D13" s="10"/>
    </row>
    <row r="14" spans="1:8" x14ac:dyDescent="0.35">
      <c r="A14" t="s">
        <v>33</v>
      </c>
      <c r="B14" t="s">
        <v>34</v>
      </c>
    </row>
    <row r="15" spans="1:8" x14ac:dyDescent="0.35">
      <c r="A15" t="s">
        <v>35</v>
      </c>
      <c r="B15" t="s">
        <v>46</v>
      </c>
    </row>
    <row r="16" spans="1:8" x14ac:dyDescent="0.35">
      <c r="A16" t="s">
        <v>44</v>
      </c>
      <c r="B16" t="s">
        <v>45</v>
      </c>
    </row>
    <row r="17" spans="1:2" x14ac:dyDescent="0.35">
      <c r="A17" t="s">
        <v>47</v>
      </c>
      <c r="B17" t="s">
        <v>48</v>
      </c>
    </row>
    <row r="18" spans="1:2" x14ac:dyDescent="0.35">
      <c r="A18" t="s">
        <v>49</v>
      </c>
      <c r="B18" t="s">
        <v>50</v>
      </c>
    </row>
  </sheetData>
  <phoneticPr fontId="3" type="noConversion"/>
  <pageMargins left="0.7" right="0.7" top="0.75" bottom="0.75" header="0.3" footer="0.3"/>
  <pageSetup scale="98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683E1-C086-4089-8E84-D8C2426FAD07}">
  <dimension ref="A1:D12"/>
  <sheetViews>
    <sheetView showGridLines="0" zoomScale="160" zoomScaleNormal="160" workbookViewId="0">
      <selection sqref="A1:D9"/>
    </sheetView>
  </sheetViews>
  <sheetFormatPr defaultRowHeight="14.5" x14ac:dyDescent="0.35"/>
  <cols>
    <col min="1" max="1" width="10.453125" customWidth="1"/>
    <col min="2" max="2" width="18.26953125" bestFit="1" customWidth="1"/>
    <col min="3" max="3" width="21.1796875" bestFit="1" customWidth="1"/>
    <col min="4" max="4" width="11.81640625" bestFit="1" customWidth="1"/>
  </cols>
  <sheetData>
    <row r="1" spans="1:4" x14ac:dyDescent="0.35">
      <c r="A1" s="2" t="s">
        <v>16</v>
      </c>
      <c r="B1" s="1" t="s">
        <v>17</v>
      </c>
      <c r="C1" s="1" t="s">
        <v>18</v>
      </c>
      <c r="D1" s="1" t="s">
        <v>19</v>
      </c>
    </row>
    <row r="2" spans="1:4" x14ac:dyDescent="0.35">
      <c r="A2" s="2" t="s">
        <v>74</v>
      </c>
      <c r="B2" s="8">
        <v>1</v>
      </c>
      <c r="C2" s="4">
        <v>1</v>
      </c>
      <c r="D2" s="5">
        <f>Table1[[#This Row],[Amount Contributed]]/Table1[[#Totals],[Amount Contributed]]</f>
        <v>0.14285714285714285</v>
      </c>
    </row>
    <row r="3" spans="1:4" x14ac:dyDescent="0.35">
      <c r="A3" s="2" t="s">
        <v>75</v>
      </c>
      <c r="B3" s="8">
        <v>1</v>
      </c>
      <c r="C3" s="4">
        <v>1</v>
      </c>
      <c r="D3" s="5">
        <f>Table1[[#This Row],[Amount Contributed]]/Table1[[#Totals],[Amount Contributed]]</f>
        <v>0.14285714285714285</v>
      </c>
    </row>
    <row r="4" spans="1:4" x14ac:dyDescent="0.35">
      <c r="A4" s="2" t="s">
        <v>76</v>
      </c>
      <c r="B4" s="8">
        <v>1</v>
      </c>
      <c r="C4" s="4">
        <v>1</v>
      </c>
      <c r="D4" s="5">
        <f>Table1[[#This Row],[Amount Contributed]]/Table1[[#Totals],[Amount Contributed]]</f>
        <v>0.14285714285714285</v>
      </c>
    </row>
    <row r="5" spans="1:4" x14ac:dyDescent="0.35">
      <c r="A5" s="2" t="s">
        <v>78</v>
      </c>
      <c r="B5" s="8">
        <v>1</v>
      </c>
      <c r="C5" s="4">
        <v>1</v>
      </c>
      <c r="D5" s="5">
        <f>Table1[[#This Row],[Amount Contributed]]/Table1[[#Totals],[Amount Contributed]]</f>
        <v>0.14285714285714285</v>
      </c>
    </row>
    <row r="6" spans="1:4" x14ac:dyDescent="0.35">
      <c r="A6" s="2" t="s">
        <v>79</v>
      </c>
      <c r="B6" s="8">
        <v>1</v>
      </c>
      <c r="C6" s="4">
        <v>1</v>
      </c>
      <c r="D6" s="5">
        <f>Table1[[#This Row],[Amount Contributed]]/Table1[[#Totals],[Amount Contributed]]</f>
        <v>0.14285714285714285</v>
      </c>
    </row>
    <row r="7" spans="1:4" x14ac:dyDescent="0.35">
      <c r="A7" s="2" t="s">
        <v>80</v>
      </c>
      <c r="B7" s="8">
        <v>1</v>
      </c>
      <c r="C7" s="4">
        <v>1</v>
      </c>
      <c r="D7" s="5">
        <f>Table1[[#This Row],[Amount Contributed]]/Table1[[#Totals],[Amount Contributed]]</f>
        <v>0.14285714285714285</v>
      </c>
    </row>
    <row r="8" spans="1:4" x14ac:dyDescent="0.35">
      <c r="A8" s="2" t="s">
        <v>77</v>
      </c>
      <c r="B8" s="8">
        <v>1</v>
      </c>
      <c r="C8" s="4">
        <v>1</v>
      </c>
      <c r="D8" s="5">
        <f>Table1[[#This Row],[Amount Contributed]]/Table1[[#Totals],[Amount Contributed]]</f>
        <v>0.14285714285714285</v>
      </c>
    </row>
    <row r="9" spans="1:4" x14ac:dyDescent="0.35">
      <c r="A9" s="3" t="s">
        <v>15</v>
      </c>
      <c r="B9" s="9">
        <f>SUBTOTAL(109,Table1[No Contributions])</f>
        <v>7</v>
      </c>
      <c r="C9" s="6">
        <f>SUBTOTAL(109,Table1[Amount Contributed])</f>
        <v>7</v>
      </c>
      <c r="D9" s="7">
        <f>SUBTOTAL(109,Table1[% total])</f>
        <v>0.99999999999999978</v>
      </c>
    </row>
    <row r="11" spans="1:4" x14ac:dyDescent="0.35">
      <c r="A11" s="32" t="s">
        <v>81</v>
      </c>
    </row>
    <row r="12" spans="1:4" x14ac:dyDescent="0.35">
      <c r="A12" s="31" t="s">
        <v>71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30396-D0F8-44DF-8880-2625D8D17DC2}">
  <sheetPr>
    <pageSetUpPr fitToPage="1"/>
  </sheetPr>
  <dimension ref="A1:D28"/>
  <sheetViews>
    <sheetView showGridLines="0" zoomScale="115" zoomScaleNormal="115" workbookViewId="0">
      <selection activeCell="C3" sqref="C3"/>
    </sheetView>
  </sheetViews>
  <sheetFormatPr defaultRowHeight="14.5" x14ac:dyDescent="0.35"/>
  <cols>
    <col min="2" max="2" width="46.453125" bestFit="1" customWidth="1"/>
    <col min="3" max="3" width="22.1796875" customWidth="1"/>
    <col min="4" max="4" width="22.1796875" bestFit="1" customWidth="1"/>
  </cols>
  <sheetData>
    <row r="1" spans="1:4" x14ac:dyDescent="0.35">
      <c r="C1" s="20" t="s">
        <v>36</v>
      </c>
      <c r="D1" s="17" t="s">
        <v>42</v>
      </c>
    </row>
    <row r="2" spans="1:4" x14ac:dyDescent="0.35">
      <c r="A2">
        <v>1</v>
      </c>
      <c r="B2" s="1" t="s">
        <v>20</v>
      </c>
      <c r="C2" s="4">
        <f>Table2[[#Totals],[Revenue (Giving)]]</f>
        <v>8</v>
      </c>
    </row>
    <row r="3" spans="1:4" x14ac:dyDescent="0.35">
      <c r="A3">
        <v>2</v>
      </c>
      <c r="B3" s="1" t="s">
        <v>40</v>
      </c>
      <c r="C3" s="8">
        <f>'D Mass Count Trends'!O10</f>
        <v>36</v>
      </c>
    </row>
    <row r="4" spans="1:4" x14ac:dyDescent="0.35">
      <c r="A4">
        <v>3</v>
      </c>
      <c r="B4" s="14" t="s">
        <v>21</v>
      </c>
      <c r="C4" s="8"/>
    </row>
    <row r="5" spans="1:4" x14ac:dyDescent="0.35">
      <c r="A5">
        <v>4</v>
      </c>
      <c r="B5" s="14" t="s">
        <v>39</v>
      </c>
      <c r="C5" s="8">
        <f>2.5*C4</f>
        <v>0</v>
      </c>
    </row>
    <row r="6" spans="1:4" x14ac:dyDescent="0.35">
      <c r="A6">
        <v>5</v>
      </c>
      <c r="B6" s="1" t="s">
        <v>22</v>
      </c>
      <c r="C6" s="34" t="str">
        <f>IF(C4&gt;0,C2/C4,"")</f>
        <v/>
      </c>
    </row>
    <row r="7" spans="1:4" x14ac:dyDescent="0.35">
      <c r="A7">
        <v>6</v>
      </c>
      <c r="B7" s="30" t="s">
        <v>23</v>
      </c>
      <c r="C7" s="4"/>
    </row>
    <row r="8" spans="1:4" x14ac:dyDescent="0.35">
      <c r="A8">
        <v>6</v>
      </c>
      <c r="B8" s="30" t="s">
        <v>37</v>
      </c>
      <c r="C8" s="8"/>
    </row>
    <row r="9" spans="1:4" x14ac:dyDescent="0.35">
      <c r="A9">
        <v>6</v>
      </c>
      <c r="B9" s="30" t="s">
        <v>82</v>
      </c>
      <c r="C9" s="8"/>
    </row>
    <row r="10" spans="1:4" x14ac:dyDescent="0.35">
      <c r="A10">
        <v>6</v>
      </c>
      <c r="B10" s="30" t="s">
        <v>83</v>
      </c>
      <c r="C10" s="33"/>
      <c r="D10" s="35">
        <v>0.217</v>
      </c>
    </row>
    <row r="11" spans="1:4" x14ac:dyDescent="0.35">
      <c r="A11">
        <v>7</v>
      </c>
      <c r="B11" s="30" t="s">
        <v>84</v>
      </c>
      <c r="C11" s="8">
        <f>C9*C10</f>
        <v>0</v>
      </c>
    </row>
    <row r="12" spans="1:4" x14ac:dyDescent="0.35">
      <c r="A12">
        <v>7</v>
      </c>
      <c r="B12" s="1" t="s">
        <v>38</v>
      </c>
      <c r="C12" s="19" t="str">
        <f>IF(C8&gt;0,C4/C8,"")</f>
        <v/>
      </c>
      <c r="D12" s="35">
        <v>0.127</v>
      </c>
    </row>
    <row r="13" spans="1:4" x14ac:dyDescent="0.35">
      <c r="A13">
        <v>7</v>
      </c>
      <c r="B13" s="1" t="s">
        <v>85</v>
      </c>
      <c r="C13" s="19" t="str">
        <f>IF(C11&gt;0,C5/C11,"")</f>
        <v/>
      </c>
      <c r="D13" s="35">
        <v>0.52431768000056045</v>
      </c>
    </row>
    <row r="14" spans="1:4" x14ac:dyDescent="0.35">
      <c r="A14">
        <v>7</v>
      </c>
      <c r="B14" s="1" t="s">
        <v>24</v>
      </c>
      <c r="C14" s="19" t="str">
        <f>IFERROR(C6/C7,"")</f>
        <v/>
      </c>
      <c r="D14" s="35">
        <v>1.2E-2</v>
      </c>
    </row>
    <row r="15" spans="1:4" x14ac:dyDescent="0.35">
      <c r="A15">
        <v>7</v>
      </c>
      <c r="B15" s="1" t="s">
        <v>86</v>
      </c>
      <c r="C15" s="19" t="str">
        <f>IF(C5&gt;0,C3/C5,"")</f>
        <v/>
      </c>
      <c r="D15" s="36">
        <v>0.25</v>
      </c>
    </row>
    <row r="16" spans="1:4" x14ac:dyDescent="0.35">
      <c r="A16">
        <v>7</v>
      </c>
      <c r="B16" s="1" t="s">
        <v>87</v>
      </c>
      <c r="C16" s="19" t="str">
        <f>IF(C11&gt;0,C3/C11,"")</f>
        <v/>
      </c>
      <c r="D16" s="36">
        <v>0.17341952448586331</v>
      </c>
    </row>
    <row r="17" spans="1:4" x14ac:dyDescent="0.35">
      <c r="A17">
        <v>7</v>
      </c>
      <c r="B17" s="1" t="s">
        <v>91</v>
      </c>
      <c r="C17" s="19" t="str">
        <f>IF(C9&gt;0,C3/C9,"")</f>
        <v/>
      </c>
      <c r="D17" s="35">
        <v>3.7632036813432336E-2</v>
      </c>
    </row>
    <row r="20" spans="1:4" x14ac:dyDescent="0.35">
      <c r="A20" s="17" t="s">
        <v>30</v>
      </c>
    </row>
    <row r="21" spans="1:4" x14ac:dyDescent="0.35">
      <c r="A21" s="16">
        <v>1</v>
      </c>
      <c r="B21" t="s">
        <v>88</v>
      </c>
    </row>
    <row r="22" spans="1:4" x14ac:dyDescent="0.35">
      <c r="A22" s="16">
        <v>2</v>
      </c>
      <c r="B22" t="s">
        <v>41</v>
      </c>
    </row>
    <row r="23" spans="1:4" x14ac:dyDescent="0.35">
      <c r="A23" s="16">
        <v>3</v>
      </c>
      <c r="B23" t="s">
        <v>31</v>
      </c>
    </row>
    <row r="24" spans="1:4" x14ac:dyDescent="0.35">
      <c r="A24" s="16">
        <v>4</v>
      </c>
      <c r="B24" t="s">
        <v>69</v>
      </c>
    </row>
    <row r="25" spans="1:4" x14ac:dyDescent="0.35">
      <c r="A25" s="16">
        <v>5</v>
      </c>
      <c r="B25" t="s">
        <v>32</v>
      </c>
    </row>
    <row r="26" spans="1:4" x14ac:dyDescent="0.35">
      <c r="A26" s="16">
        <v>6</v>
      </c>
      <c r="B26" t="s">
        <v>89</v>
      </c>
    </row>
    <row r="27" spans="1:4" x14ac:dyDescent="0.35">
      <c r="A27" s="16">
        <v>7</v>
      </c>
      <c r="B27" t="s">
        <v>90</v>
      </c>
    </row>
    <row r="28" spans="1:4" x14ac:dyDescent="0.35">
      <c r="A28" s="16"/>
    </row>
  </sheetData>
  <pageMargins left="0.7" right="0.7" top="0.75" bottom="0.75" header="0.3" footer="0.3"/>
  <pageSetup scale="7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DE00A-1DA3-4612-9CCC-6D0B97040664}">
  <sheetPr>
    <pageSetUpPr fitToPage="1"/>
  </sheetPr>
  <dimension ref="A1:Q49"/>
  <sheetViews>
    <sheetView showGridLines="0" workbookViewId="0">
      <selection activeCell="A12" sqref="A12"/>
    </sheetView>
  </sheetViews>
  <sheetFormatPr defaultRowHeight="14.5" x14ac:dyDescent="0.35"/>
  <cols>
    <col min="1" max="1" width="18" customWidth="1"/>
    <col min="2" max="2" width="11.1796875" bestFit="1" customWidth="1"/>
    <col min="3" max="3" width="13.7265625" bestFit="1" customWidth="1"/>
    <col min="4" max="4" width="5.7265625" customWidth="1"/>
    <col min="5" max="15" width="8" customWidth="1"/>
    <col min="16" max="16" width="13.81640625" bestFit="1" customWidth="1"/>
    <col min="17" max="17" width="9.453125" bestFit="1" customWidth="1"/>
  </cols>
  <sheetData>
    <row r="1" spans="1:17" x14ac:dyDescent="0.35">
      <c r="A1" s="1"/>
      <c r="B1" s="14" t="s">
        <v>25</v>
      </c>
      <c r="C1" s="14" t="s">
        <v>26</v>
      </c>
      <c r="D1" s="14" t="s">
        <v>27</v>
      </c>
      <c r="E1" s="15">
        <v>2015</v>
      </c>
      <c r="F1" s="15">
        <v>2016</v>
      </c>
      <c r="G1" s="15">
        <v>2017</v>
      </c>
      <c r="H1" s="15">
        <v>2018</v>
      </c>
      <c r="I1" s="15">
        <v>2019</v>
      </c>
      <c r="J1" s="15">
        <v>2020</v>
      </c>
      <c r="K1" s="15">
        <v>2021</v>
      </c>
      <c r="L1" s="15">
        <v>2022</v>
      </c>
      <c r="M1" s="15">
        <v>2023</v>
      </c>
      <c r="N1" s="15">
        <v>2024</v>
      </c>
      <c r="O1" s="15">
        <v>2025</v>
      </c>
      <c r="P1" s="14" t="s">
        <v>28</v>
      </c>
      <c r="Q1" s="14" t="s">
        <v>29</v>
      </c>
    </row>
    <row r="2" spans="1:17" x14ac:dyDescent="0.35">
      <c r="A2" s="1" t="s">
        <v>7</v>
      </c>
      <c r="B2" s="13"/>
      <c r="C2" s="13"/>
      <c r="D2" s="27"/>
      <c r="E2" s="13">
        <v>1</v>
      </c>
      <c r="F2" s="13">
        <v>1</v>
      </c>
      <c r="G2" s="13">
        <v>1</v>
      </c>
      <c r="H2" s="13">
        <v>1</v>
      </c>
      <c r="I2" s="13">
        <v>1</v>
      </c>
      <c r="J2" s="13">
        <v>1</v>
      </c>
      <c r="K2" s="13">
        <v>1</v>
      </c>
      <c r="L2" s="13">
        <v>1</v>
      </c>
      <c r="M2" s="13">
        <v>1</v>
      </c>
      <c r="N2" s="13">
        <v>1</v>
      </c>
      <c r="O2" s="13">
        <v>1</v>
      </c>
      <c r="P2" s="13"/>
      <c r="Q2" s="27"/>
    </row>
    <row r="3" spans="1:17" x14ac:dyDescent="0.35">
      <c r="A3" s="1" t="s">
        <v>8</v>
      </c>
      <c r="B3" s="13"/>
      <c r="C3" s="13"/>
      <c r="D3" s="27"/>
      <c r="E3" s="13">
        <v>2</v>
      </c>
      <c r="F3" s="13">
        <v>2</v>
      </c>
      <c r="G3" s="13">
        <v>2</v>
      </c>
      <c r="H3" s="13">
        <v>2</v>
      </c>
      <c r="I3" s="13">
        <v>2</v>
      </c>
      <c r="J3" s="13">
        <v>2</v>
      </c>
      <c r="K3" s="13">
        <v>2</v>
      </c>
      <c r="L3" s="13">
        <v>2</v>
      </c>
      <c r="M3" s="13">
        <v>2</v>
      </c>
      <c r="N3" s="13">
        <v>2</v>
      </c>
      <c r="O3" s="13">
        <v>2</v>
      </c>
      <c r="P3" s="13"/>
      <c r="Q3" s="27"/>
    </row>
    <row r="4" spans="1:17" x14ac:dyDescent="0.35">
      <c r="A4" s="1" t="s">
        <v>9</v>
      </c>
      <c r="B4" s="13"/>
      <c r="C4" s="13"/>
      <c r="D4" s="27"/>
      <c r="E4" s="13">
        <v>3</v>
      </c>
      <c r="F4" s="13">
        <v>3</v>
      </c>
      <c r="G4" s="13">
        <v>3</v>
      </c>
      <c r="H4" s="13">
        <v>3</v>
      </c>
      <c r="I4" s="13">
        <v>3</v>
      </c>
      <c r="J4" s="13">
        <v>3</v>
      </c>
      <c r="K4" s="13">
        <v>3</v>
      </c>
      <c r="L4" s="13">
        <v>3</v>
      </c>
      <c r="M4" s="13">
        <v>3</v>
      </c>
      <c r="N4" s="13">
        <v>3</v>
      </c>
      <c r="O4" s="13">
        <v>3</v>
      </c>
      <c r="P4" s="13"/>
      <c r="Q4" s="27"/>
    </row>
    <row r="5" spans="1:17" x14ac:dyDescent="0.35">
      <c r="A5" s="1" t="s">
        <v>10</v>
      </c>
      <c r="B5" s="13"/>
      <c r="C5" s="13"/>
      <c r="D5" s="27"/>
      <c r="E5" s="13">
        <v>4</v>
      </c>
      <c r="F5" s="13">
        <v>4</v>
      </c>
      <c r="G5" s="13">
        <v>4</v>
      </c>
      <c r="H5" s="13">
        <v>4</v>
      </c>
      <c r="I5" s="13">
        <v>4</v>
      </c>
      <c r="J5" s="13">
        <v>4</v>
      </c>
      <c r="K5" s="13">
        <v>4</v>
      </c>
      <c r="L5" s="13">
        <v>4</v>
      </c>
      <c r="M5" s="13">
        <v>4</v>
      </c>
      <c r="N5" s="13">
        <v>4</v>
      </c>
      <c r="O5" s="13">
        <v>4</v>
      </c>
      <c r="P5" s="13"/>
      <c r="Q5" s="27"/>
    </row>
    <row r="6" spans="1:17" x14ac:dyDescent="0.35">
      <c r="A6" s="1" t="s">
        <v>11</v>
      </c>
      <c r="B6" s="13"/>
      <c r="C6" s="13"/>
      <c r="D6" s="27"/>
      <c r="E6" s="13">
        <v>5</v>
      </c>
      <c r="F6" s="13">
        <v>5</v>
      </c>
      <c r="G6" s="13">
        <v>5</v>
      </c>
      <c r="H6" s="13">
        <v>5</v>
      </c>
      <c r="I6" s="13">
        <v>5</v>
      </c>
      <c r="J6" s="13">
        <v>5</v>
      </c>
      <c r="K6" s="13">
        <v>5</v>
      </c>
      <c r="L6" s="13">
        <v>5</v>
      </c>
      <c r="M6" s="13">
        <v>5</v>
      </c>
      <c r="N6" s="13">
        <v>5</v>
      </c>
      <c r="O6" s="13">
        <v>5</v>
      </c>
      <c r="P6" s="13"/>
      <c r="Q6" s="27"/>
    </row>
    <row r="7" spans="1:17" x14ac:dyDescent="0.35">
      <c r="A7" s="1" t="s">
        <v>12</v>
      </c>
      <c r="B7" s="13"/>
      <c r="C7" s="13"/>
      <c r="D7" s="27"/>
      <c r="E7" s="13">
        <v>6</v>
      </c>
      <c r="F7" s="13">
        <v>6</v>
      </c>
      <c r="G7" s="13">
        <v>6</v>
      </c>
      <c r="H7" s="13">
        <v>6</v>
      </c>
      <c r="I7" s="13">
        <v>6</v>
      </c>
      <c r="J7" s="13">
        <v>6</v>
      </c>
      <c r="K7" s="13">
        <v>6</v>
      </c>
      <c r="L7" s="13">
        <v>6</v>
      </c>
      <c r="M7" s="13">
        <v>6</v>
      </c>
      <c r="N7" s="13">
        <v>6</v>
      </c>
      <c r="O7" s="13">
        <v>6</v>
      </c>
      <c r="P7" s="13"/>
      <c r="Q7" s="27"/>
    </row>
    <row r="8" spans="1:17" x14ac:dyDescent="0.35">
      <c r="A8" s="1" t="s">
        <v>13</v>
      </c>
      <c r="B8" s="13"/>
      <c r="C8" s="13"/>
      <c r="D8" s="27"/>
      <c r="E8" s="13">
        <v>7</v>
      </c>
      <c r="F8" s="13">
        <v>7</v>
      </c>
      <c r="G8" s="13">
        <v>7</v>
      </c>
      <c r="H8" s="13">
        <v>7</v>
      </c>
      <c r="I8" s="13">
        <v>7</v>
      </c>
      <c r="J8" s="13">
        <v>7</v>
      </c>
      <c r="K8" s="13">
        <v>7</v>
      </c>
      <c r="L8" s="13">
        <v>7</v>
      </c>
      <c r="M8" s="13">
        <v>7</v>
      </c>
      <c r="N8" s="13">
        <v>7</v>
      </c>
      <c r="O8" s="13">
        <v>7</v>
      </c>
      <c r="P8" s="13"/>
      <c r="Q8" s="27"/>
    </row>
    <row r="9" spans="1:17" x14ac:dyDescent="0.35">
      <c r="A9" s="1" t="s">
        <v>14</v>
      </c>
      <c r="B9" s="13"/>
      <c r="C9" s="13"/>
      <c r="D9" s="27"/>
      <c r="E9" s="13">
        <v>8</v>
      </c>
      <c r="F9" s="13">
        <v>8</v>
      </c>
      <c r="G9" s="13">
        <v>8</v>
      </c>
      <c r="H9" s="13">
        <v>8</v>
      </c>
      <c r="I9" s="13">
        <v>8</v>
      </c>
      <c r="J9" s="13">
        <v>8</v>
      </c>
      <c r="K9" s="13">
        <v>8</v>
      </c>
      <c r="L9" s="13">
        <v>8</v>
      </c>
      <c r="M9" s="13">
        <v>8</v>
      </c>
      <c r="N9" s="13">
        <v>8</v>
      </c>
      <c r="O9" s="13">
        <v>8</v>
      </c>
      <c r="P9" s="13"/>
      <c r="Q9" s="27"/>
    </row>
    <row r="10" spans="1:17" x14ac:dyDescent="0.35">
      <c r="A10" s="14" t="s">
        <v>15</v>
      </c>
      <c r="B10" s="18">
        <f>SUM(B2:B9)</f>
        <v>0</v>
      </c>
      <c r="C10" s="18">
        <f>SUM(C2:C9)</f>
        <v>0</v>
      </c>
      <c r="D10" s="27"/>
      <c r="E10" s="18">
        <f t="shared" ref="E10:O10" si="0">SUM(E2:E9)</f>
        <v>36</v>
      </c>
      <c r="F10" s="18">
        <f t="shared" si="0"/>
        <v>36</v>
      </c>
      <c r="G10" s="18">
        <f t="shared" si="0"/>
        <v>36</v>
      </c>
      <c r="H10" s="18">
        <f t="shared" si="0"/>
        <v>36</v>
      </c>
      <c r="I10" s="18">
        <f t="shared" si="0"/>
        <v>36</v>
      </c>
      <c r="J10" s="18">
        <f t="shared" si="0"/>
        <v>36</v>
      </c>
      <c r="K10" s="18">
        <f t="shared" si="0"/>
        <v>36</v>
      </c>
      <c r="L10" s="18">
        <f t="shared" si="0"/>
        <v>36</v>
      </c>
      <c r="M10" s="18">
        <f t="shared" si="0"/>
        <v>36</v>
      </c>
      <c r="N10" s="18">
        <f t="shared" si="0"/>
        <v>36</v>
      </c>
      <c r="O10" s="18">
        <f t="shared" si="0"/>
        <v>36</v>
      </c>
      <c r="P10" s="13"/>
      <c r="Q10" s="27"/>
    </row>
    <row r="12" spans="1:17" x14ac:dyDescent="0.35">
      <c r="A12" s="17" t="s">
        <v>73</v>
      </c>
    </row>
    <row r="47" spans="1:15" x14ac:dyDescent="0.35">
      <c r="A47" t="s">
        <v>65</v>
      </c>
    </row>
    <row r="48" spans="1:15" x14ac:dyDescent="0.35">
      <c r="A48" t="s">
        <v>66</v>
      </c>
      <c r="E48" s="22">
        <v>2597.0175438596493</v>
      </c>
      <c r="F48" s="22">
        <v>2478.1228070175439</v>
      </c>
      <c r="G48" s="22">
        <v>2440.1403508771928</v>
      </c>
      <c r="H48" s="22">
        <v>2330.7894736842104</v>
      </c>
      <c r="I48" s="22">
        <v>2258.5438596491226</v>
      </c>
      <c r="J48" s="22">
        <v>1142.6842105263158</v>
      </c>
      <c r="K48" s="22">
        <v>1729.6315789473683</v>
      </c>
      <c r="L48" s="22">
        <v>1842.6666666666667</v>
      </c>
      <c r="M48" s="22">
        <v>1916.719298245614</v>
      </c>
      <c r="N48" s="22">
        <v>1969.3157894736842</v>
      </c>
      <c r="O48" s="22">
        <v>2047.5438596491229</v>
      </c>
    </row>
    <row r="49" spans="3:15" x14ac:dyDescent="0.35">
      <c r="C49" s="24" t="s">
        <v>67</v>
      </c>
      <c r="D49" s="25">
        <f>E10/E48</f>
        <v>1.386205498885361E-2</v>
      </c>
      <c r="E49" s="26">
        <f t="shared" ref="E49:O49" si="1">E48*$D$49</f>
        <v>36</v>
      </c>
      <c r="F49" s="26">
        <f t="shared" si="1"/>
        <v>34.351874620009454</v>
      </c>
      <c r="G49" s="26">
        <f t="shared" si="1"/>
        <v>33.825359724380192</v>
      </c>
      <c r="H49" s="26">
        <f t="shared" si="1"/>
        <v>32.309531851651691</v>
      </c>
      <c r="I49" s="26">
        <f t="shared" si="1"/>
        <v>31.308059177193808</v>
      </c>
      <c r="J49" s="26">
        <f t="shared" si="1"/>
        <v>15.839951361210566</v>
      </c>
      <c r="K49" s="26">
        <f t="shared" si="1"/>
        <v>23.976248057826115</v>
      </c>
      <c r="L49" s="26">
        <f t="shared" si="1"/>
        <v>25.54314665946092</v>
      </c>
      <c r="M49" s="26">
        <f t="shared" si="1"/>
        <v>26.569668310477606</v>
      </c>
      <c r="N49" s="26">
        <f t="shared" si="1"/>
        <v>27.298763764101871</v>
      </c>
      <c r="O49" s="26">
        <f t="shared" si="1"/>
        <v>28.3831655745457</v>
      </c>
    </row>
  </sheetData>
  <phoneticPr fontId="3" type="noConversion"/>
  <pageMargins left="0.7" right="0.7" top="0.75" bottom="0.75" header="0.3" footer="0.3"/>
  <pageSetup scale="77" orientation="landscape" r:id="rId1"/>
  <ignoredErrors>
    <ignoredError sqref="E10:O10" formulaRange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A0938-E2EC-467E-B137-85DA34ECC61B}">
  <dimension ref="A26:K45"/>
  <sheetViews>
    <sheetView showGridLines="0" workbookViewId="0">
      <selection activeCell="A26" sqref="A26"/>
    </sheetView>
  </sheetViews>
  <sheetFormatPr defaultRowHeight="14.5" x14ac:dyDescent="0.35"/>
  <cols>
    <col min="1" max="1" width="26.1796875" bestFit="1" customWidth="1"/>
  </cols>
  <sheetData>
    <row r="26" spans="1:11" x14ac:dyDescent="0.35">
      <c r="A26" s="17" t="s">
        <v>72</v>
      </c>
    </row>
    <row r="28" spans="1:11" x14ac:dyDescent="0.35">
      <c r="A28" t="s">
        <v>51</v>
      </c>
      <c r="B28">
        <v>2015</v>
      </c>
      <c r="C28">
        <v>2016</v>
      </c>
      <c r="D28">
        <v>2018</v>
      </c>
      <c r="E28">
        <v>2019</v>
      </c>
      <c r="F28">
        <v>2020</v>
      </c>
      <c r="G28">
        <v>2021</v>
      </c>
      <c r="H28">
        <v>2022</v>
      </c>
      <c r="I28">
        <v>2023</v>
      </c>
      <c r="J28">
        <v>2024</v>
      </c>
      <c r="K28">
        <v>2025</v>
      </c>
    </row>
    <row r="29" spans="1:11" x14ac:dyDescent="0.35">
      <c r="B29" s="22"/>
      <c r="C29" s="22"/>
      <c r="D29" s="22"/>
      <c r="E29" s="22"/>
      <c r="F29" s="22"/>
      <c r="G29" s="22"/>
      <c r="H29" s="22"/>
      <c r="I29" s="22"/>
      <c r="J29" s="22"/>
      <c r="K29" s="22"/>
    </row>
    <row r="30" spans="1:11" x14ac:dyDescent="0.35">
      <c r="A30" t="s">
        <v>52</v>
      </c>
      <c r="B30" s="22">
        <v>5</v>
      </c>
      <c r="C30" s="22">
        <v>5</v>
      </c>
      <c r="D30" s="22">
        <v>5</v>
      </c>
      <c r="E30" s="22">
        <v>5</v>
      </c>
      <c r="F30" s="22">
        <v>5</v>
      </c>
      <c r="G30" s="22">
        <v>5</v>
      </c>
      <c r="H30" s="22">
        <v>5</v>
      </c>
      <c r="I30" s="22">
        <v>5</v>
      </c>
      <c r="J30" s="22">
        <v>5</v>
      </c>
      <c r="K30" s="22">
        <v>5</v>
      </c>
    </row>
    <row r="31" spans="1:11" x14ac:dyDescent="0.35">
      <c r="A31" t="s">
        <v>53</v>
      </c>
      <c r="B31" s="22">
        <v>2</v>
      </c>
      <c r="C31" s="22">
        <v>2</v>
      </c>
      <c r="D31" s="22">
        <v>2</v>
      </c>
      <c r="E31" s="22">
        <v>2</v>
      </c>
      <c r="F31" s="22">
        <v>2</v>
      </c>
      <c r="G31" s="22">
        <v>2</v>
      </c>
      <c r="H31" s="22">
        <v>2</v>
      </c>
      <c r="I31" s="22">
        <v>2</v>
      </c>
      <c r="J31" s="22">
        <v>2</v>
      </c>
      <c r="K31" s="22">
        <v>2</v>
      </c>
    </row>
    <row r="32" spans="1:11" x14ac:dyDescent="0.35">
      <c r="A32" t="s">
        <v>54</v>
      </c>
      <c r="B32" s="22">
        <v>1</v>
      </c>
      <c r="C32" s="22">
        <v>1</v>
      </c>
      <c r="D32" s="22">
        <v>1</v>
      </c>
      <c r="E32" s="22">
        <v>1</v>
      </c>
      <c r="F32" s="22">
        <v>1</v>
      </c>
      <c r="G32" s="22">
        <v>1</v>
      </c>
      <c r="H32" s="22">
        <v>1</v>
      </c>
      <c r="I32" s="22">
        <v>1</v>
      </c>
      <c r="J32" s="22">
        <v>1</v>
      </c>
      <c r="K32" s="22">
        <v>1</v>
      </c>
    </row>
    <row r="33" spans="1:11" x14ac:dyDescent="0.35">
      <c r="A33" t="s">
        <v>55</v>
      </c>
      <c r="B33" s="22">
        <v>15</v>
      </c>
      <c r="C33" s="22">
        <v>15</v>
      </c>
      <c r="D33" s="22">
        <v>15</v>
      </c>
      <c r="E33" s="22">
        <v>15</v>
      </c>
      <c r="F33" s="22">
        <v>15</v>
      </c>
      <c r="G33" s="22">
        <v>15</v>
      </c>
      <c r="H33" s="22">
        <v>15</v>
      </c>
      <c r="I33" s="22">
        <v>15</v>
      </c>
      <c r="J33" s="22">
        <v>15</v>
      </c>
      <c r="K33" s="22">
        <v>15</v>
      </c>
    </row>
    <row r="34" spans="1:11" x14ac:dyDescent="0.35">
      <c r="A34" t="s">
        <v>56</v>
      </c>
      <c r="B34" s="22">
        <v>3</v>
      </c>
      <c r="C34" s="22">
        <v>3</v>
      </c>
      <c r="D34" s="22">
        <v>3</v>
      </c>
      <c r="E34" s="22">
        <v>3</v>
      </c>
      <c r="F34" s="22">
        <v>3</v>
      </c>
      <c r="G34" s="22">
        <v>3</v>
      </c>
      <c r="H34" s="22">
        <v>3</v>
      </c>
      <c r="I34" s="22">
        <v>3</v>
      </c>
      <c r="J34" s="22">
        <v>3</v>
      </c>
      <c r="K34" s="22">
        <v>3</v>
      </c>
    </row>
    <row r="35" spans="1:11" x14ac:dyDescent="0.35">
      <c r="A35" t="s">
        <v>57</v>
      </c>
      <c r="B35" s="22">
        <v>2</v>
      </c>
      <c r="C35" s="22">
        <v>2</v>
      </c>
      <c r="D35" s="22">
        <v>2</v>
      </c>
      <c r="E35" s="22">
        <v>2</v>
      </c>
      <c r="F35" s="22">
        <v>2</v>
      </c>
      <c r="G35" s="22">
        <v>2</v>
      </c>
      <c r="H35" s="22">
        <v>2</v>
      </c>
      <c r="I35" s="22">
        <v>2</v>
      </c>
      <c r="J35" s="22">
        <v>2</v>
      </c>
      <c r="K35" s="22">
        <v>2</v>
      </c>
    </row>
    <row r="36" spans="1:11" x14ac:dyDescent="0.35">
      <c r="A36" t="s">
        <v>58</v>
      </c>
      <c r="B36" s="22">
        <v>2</v>
      </c>
      <c r="C36" s="22">
        <v>2</v>
      </c>
      <c r="D36" s="22">
        <v>2</v>
      </c>
      <c r="E36" s="22">
        <v>2</v>
      </c>
      <c r="F36" s="22">
        <v>2</v>
      </c>
      <c r="G36" s="22">
        <v>2</v>
      </c>
      <c r="H36" s="22">
        <v>2</v>
      </c>
      <c r="I36" s="22">
        <v>2</v>
      </c>
      <c r="J36" s="22">
        <v>2</v>
      </c>
      <c r="K36" s="22">
        <v>2</v>
      </c>
    </row>
    <row r="37" spans="1:11" x14ac:dyDescent="0.35">
      <c r="A37" t="s">
        <v>59</v>
      </c>
      <c r="B37" s="22">
        <v>7</v>
      </c>
      <c r="C37" s="22">
        <v>7</v>
      </c>
      <c r="D37" s="22">
        <v>7</v>
      </c>
      <c r="E37" s="22">
        <v>7</v>
      </c>
      <c r="F37" s="22">
        <v>7</v>
      </c>
      <c r="G37" s="22">
        <v>7</v>
      </c>
      <c r="H37" s="22">
        <v>7</v>
      </c>
      <c r="I37" s="22">
        <v>7</v>
      </c>
      <c r="J37" s="22">
        <v>7</v>
      </c>
      <c r="K37" s="22">
        <v>7</v>
      </c>
    </row>
    <row r="39" spans="1:11" x14ac:dyDescent="0.35">
      <c r="A39" t="s">
        <v>60</v>
      </c>
      <c r="B39" s="23">
        <f>SUM(B30:B32)</f>
        <v>8</v>
      </c>
      <c r="C39" s="23">
        <f t="shared" ref="C39:K39" si="0">SUM(C30:C32)</f>
        <v>8</v>
      </c>
      <c r="D39" s="23">
        <f t="shared" si="0"/>
        <v>8</v>
      </c>
      <c r="E39" s="23">
        <f t="shared" si="0"/>
        <v>8</v>
      </c>
      <c r="F39" s="23">
        <f t="shared" si="0"/>
        <v>8</v>
      </c>
      <c r="G39" s="23">
        <f t="shared" si="0"/>
        <v>8</v>
      </c>
      <c r="H39" s="23">
        <f t="shared" si="0"/>
        <v>8</v>
      </c>
      <c r="I39" s="23">
        <f t="shared" si="0"/>
        <v>8</v>
      </c>
      <c r="J39" s="23">
        <f t="shared" si="0"/>
        <v>8</v>
      </c>
      <c r="K39" s="23">
        <f t="shared" si="0"/>
        <v>8</v>
      </c>
    </row>
    <row r="40" spans="1:11" x14ac:dyDescent="0.35">
      <c r="A40" t="s">
        <v>61</v>
      </c>
      <c r="B40" s="23">
        <f>B35+B36</f>
        <v>4</v>
      </c>
      <c r="C40" s="23">
        <f t="shared" ref="C40:K40" si="1">C35+C36</f>
        <v>4</v>
      </c>
      <c r="D40" s="23">
        <f t="shared" si="1"/>
        <v>4</v>
      </c>
      <c r="E40" s="23">
        <f t="shared" si="1"/>
        <v>4</v>
      </c>
      <c r="F40" s="23">
        <f t="shared" si="1"/>
        <v>4</v>
      </c>
      <c r="G40" s="23">
        <f t="shared" si="1"/>
        <v>4</v>
      </c>
      <c r="H40" s="23">
        <f t="shared" si="1"/>
        <v>4</v>
      </c>
      <c r="I40" s="23">
        <f t="shared" si="1"/>
        <v>4</v>
      </c>
      <c r="J40" s="23">
        <f t="shared" si="1"/>
        <v>4</v>
      </c>
      <c r="K40" s="23">
        <f t="shared" si="1"/>
        <v>4</v>
      </c>
    </row>
    <row r="41" spans="1:11" x14ac:dyDescent="0.35">
      <c r="A41" t="s">
        <v>62</v>
      </c>
      <c r="B41" s="23">
        <f>B37</f>
        <v>7</v>
      </c>
      <c r="C41" s="23">
        <f t="shared" ref="C41:K41" si="2">C37</f>
        <v>7</v>
      </c>
      <c r="D41" s="23">
        <f t="shared" si="2"/>
        <v>7</v>
      </c>
      <c r="E41" s="23">
        <f t="shared" si="2"/>
        <v>7</v>
      </c>
      <c r="F41" s="23">
        <f t="shared" si="2"/>
        <v>7</v>
      </c>
      <c r="G41" s="23">
        <f t="shared" si="2"/>
        <v>7</v>
      </c>
      <c r="H41" s="23">
        <f t="shared" si="2"/>
        <v>7</v>
      </c>
      <c r="I41" s="23">
        <f t="shared" si="2"/>
        <v>7</v>
      </c>
      <c r="J41" s="23">
        <f t="shared" si="2"/>
        <v>7</v>
      </c>
      <c r="K41" s="23">
        <f t="shared" si="2"/>
        <v>7</v>
      </c>
    </row>
    <row r="42" spans="1:11" x14ac:dyDescent="0.35">
      <c r="A42" t="s">
        <v>63</v>
      </c>
      <c r="B42" s="23">
        <f>B39-B41</f>
        <v>1</v>
      </c>
      <c r="C42" s="23">
        <f t="shared" ref="C42:K42" si="3">C39-C41</f>
        <v>1</v>
      </c>
      <c r="D42" s="23">
        <f t="shared" si="3"/>
        <v>1</v>
      </c>
      <c r="E42" s="23">
        <f t="shared" si="3"/>
        <v>1</v>
      </c>
      <c r="F42" s="23">
        <f t="shared" si="3"/>
        <v>1</v>
      </c>
      <c r="G42" s="23">
        <f t="shared" si="3"/>
        <v>1</v>
      </c>
      <c r="H42" s="23">
        <f t="shared" si="3"/>
        <v>1</v>
      </c>
      <c r="I42" s="23">
        <f t="shared" si="3"/>
        <v>1</v>
      </c>
      <c r="J42" s="23">
        <f t="shared" si="3"/>
        <v>1</v>
      </c>
      <c r="K42" s="23">
        <f t="shared" si="3"/>
        <v>1</v>
      </c>
    </row>
    <row r="45" spans="1:11" x14ac:dyDescent="0.35">
      <c r="A45" t="s">
        <v>64</v>
      </c>
      <c r="B45">
        <v>500</v>
      </c>
      <c r="C45">
        <v>500</v>
      </c>
      <c r="D45">
        <v>500</v>
      </c>
      <c r="E45">
        <v>500</v>
      </c>
      <c r="F45">
        <v>500</v>
      </c>
      <c r="G45">
        <v>500</v>
      </c>
      <c r="H45">
        <v>500</v>
      </c>
      <c r="I45">
        <v>500</v>
      </c>
      <c r="J45">
        <v>500</v>
      </c>
      <c r="K45">
        <v>721</v>
      </c>
    </row>
  </sheetData>
  <pageMargins left="0.7" right="0.7" top="0.75" bottom="0.75" header="0.3" footer="0.3"/>
  <pageSetup orientation="portrait" verticalDpi="0" r:id="rId1"/>
  <ignoredErrors>
    <ignoredError sqref="B39:K39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 Financial Overview</vt:lpstr>
      <vt:lpstr>B Giving by Age</vt:lpstr>
      <vt:lpstr>C Comparative Statistics</vt:lpstr>
      <vt:lpstr>D Mass Count Trends</vt:lpstr>
      <vt:lpstr>E OCD 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2026-03-12T10:40:59Z</dcterms:created>
  <dcterms:modified xsi:type="dcterms:W3CDTF">2026-03-12T11:00:25Z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0x0101006A36F6A18CBA2E40870CD1A0DE557ECB</vt:lpwstr>
  </property>
</Properties>
</file>